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20550" windowHeight="4035"/>
  </bookViews>
  <sheets>
    <sheet name="Metas Comparadas" sheetId="3" r:id="rId1"/>
  </sheets>
  <externalReferences>
    <externalReference r:id="rId2"/>
  </externalReferences>
  <definedNames>
    <definedName name="_xlnm.Print_Area" localSheetId="0">'Metas Comparadas'!$A$1:$L$39</definedName>
  </definedNames>
  <calcPr calcId="125725"/>
</workbook>
</file>

<file path=xl/calcChain.xml><?xml version="1.0" encoding="utf-8"?>
<calcChain xmlns="http://schemas.openxmlformats.org/spreadsheetml/2006/main">
  <c r="I13" i="3"/>
  <c r="G13"/>
  <c r="E13"/>
  <c r="C13"/>
  <c r="B13"/>
  <c r="K18" l="1"/>
  <c r="I18"/>
  <c r="G18"/>
  <c r="E18"/>
  <c r="C18"/>
  <c r="B18"/>
  <c r="K17"/>
  <c r="I17"/>
  <c r="G17"/>
  <c r="E17"/>
  <c r="C17"/>
  <c r="B17"/>
  <c r="K16"/>
  <c r="I16"/>
  <c r="E16"/>
  <c r="C16"/>
  <c r="B16"/>
  <c r="B15"/>
  <c r="E15"/>
  <c r="E14"/>
  <c r="B14"/>
  <c r="E12"/>
  <c r="B12"/>
  <c r="E11"/>
  <c r="C11"/>
  <c r="B11"/>
  <c r="B30" l="1"/>
  <c r="C30"/>
  <c r="D30"/>
  <c r="E30"/>
  <c r="F30"/>
  <c r="G30"/>
  <c r="H30"/>
  <c r="I30"/>
  <c r="J30"/>
  <c r="K30"/>
  <c r="L30"/>
  <c r="L17"/>
  <c r="J17"/>
  <c r="H17"/>
  <c r="F17"/>
  <c r="D17"/>
  <c r="B25"/>
  <c r="B26"/>
  <c r="B27"/>
  <c r="B29"/>
  <c r="B31"/>
  <c r="B24"/>
  <c r="K31"/>
  <c r="I31"/>
  <c r="E31"/>
  <c r="C31"/>
  <c r="D31"/>
  <c r="B28"/>
  <c r="F18"/>
  <c r="G31"/>
  <c r="H18"/>
  <c r="D18"/>
  <c r="H31"/>
  <c r="J31"/>
  <c r="J18"/>
  <c r="F31"/>
  <c r="L18"/>
  <c r="L31"/>
  <c r="I29"/>
  <c r="K29"/>
  <c r="L29"/>
  <c r="L16"/>
  <c r="E29"/>
  <c r="F16"/>
  <c r="C29"/>
  <c r="D29"/>
  <c r="D16"/>
  <c r="F29"/>
  <c r="E28"/>
  <c r="E27"/>
  <c r="D11"/>
  <c r="C24"/>
  <c r="D24"/>
  <c r="E25"/>
  <c r="E24"/>
  <c r="F24"/>
  <c r="F11"/>
  <c r="C26"/>
  <c r="D26"/>
  <c r="D13"/>
  <c r="E26"/>
  <c r="F26"/>
  <c r="F13"/>
  <c r="K13"/>
  <c r="K26" s="1"/>
  <c r="I26"/>
  <c r="G26"/>
  <c r="H26" s="1"/>
  <c r="J26" l="1"/>
  <c r="L26"/>
  <c r="H13"/>
  <c r="L13"/>
  <c r="J13"/>
  <c r="G16" l="1"/>
  <c r="J16" l="1"/>
  <c r="G29"/>
  <c r="H16"/>
  <c r="H29" l="1"/>
  <c r="J29"/>
  <c r="C14"/>
  <c r="C12"/>
  <c r="C15"/>
  <c r="F15" l="1"/>
  <c r="C28"/>
  <c r="D15"/>
  <c r="C25"/>
  <c r="D12"/>
  <c r="F12"/>
  <c r="F14"/>
  <c r="C27"/>
  <c r="D14"/>
  <c r="D27" l="1"/>
  <c r="F27"/>
  <c r="D25"/>
  <c r="F25"/>
  <c r="D28"/>
  <c r="F28"/>
  <c r="G14" l="1"/>
  <c r="G27" l="1"/>
  <c r="H27" s="1"/>
  <c r="H14"/>
  <c r="K14" l="1"/>
  <c r="I14"/>
  <c r="I27" l="1"/>
  <c r="J27" s="1"/>
  <c r="J14"/>
  <c r="K27"/>
  <c r="L27" s="1"/>
  <c r="L14"/>
  <c r="K11" l="1"/>
  <c r="I11"/>
  <c r="G11"/>
  <c r="G24" l="1"/>
  <c r="H24" s="1"/>
  <c r="H11"/>
  <c r="I24"/>
  <c r="J24" s="1"/>
  <c r="J11"/>
  <c r="K24"/>
  <c r="L24" s="1"/>
  <c r="L11"/>
  <c r="K12"/>
  <c r="I12"/>
  <c r="G12"/>
  <c r="G25" l="1"/>
  <c r="H25" s="1"/>
  <c r="H12"/>
  <c r="I25"/>
  <c r="J25" s="1"/>
  <c r="J12"/>
  <c r="K25"/>
  <c r="L25" s="1"/>
  <c r="L12"/>
  <c r="G15" l="1"/>
  <c r="G28" s="1"/>
  <c r="I15"/>
  <c r="K15"/>
  <c r="K28" l="1"/>
  <c r="L15"/>
  <c r="I28"/>
  <c r="J28" s="1"/>
  <c r="J15"/>
  <c r="L28" l="1"/>
</calcChain>
</file>

<file path=xl/sharedStrings.xml><?xml version="1.0" encoding="utf-8"?>
<sst xmlns="http://schemas.openxmlformats.org/spreadsheetml/2006/main" count="51" uniqueCount="29">
  <si>
    <t>Receita Total</t>
  </si>
  <si>
    <t>Despesa Total</t>
  </si>
  <si>
    <t>Resultado Primário (I-II)</t>
  </si>
  <si>
    <t>Resultado Nominal</t>
  </si>
  <si>
    <t>Dívida Pública Consolidada</t>
  </si>
  <si>
    <t>ESPECIFICAÇÃO</t>
  </si>
  <si>
    <t>ANEXO DE METAS FISCAIS</t>
  </si>
  <si>
    <t xml:space="preserve"> </t>
  </si>
  <si>
    <t>Despesa Não Financeira (II)</t>
  </si>
  <si>
    <t>%</t>
  </si>
  <si>
    <t>VALORES A PREÇOS CORRENTES</t>
  </si>
  <si>
    <t>METAS FISCAIS ATUAIS COMPARADAS COM AS FIXADAS NOS TRÊS EXERCÍCIOS ANTERIORES</t>
  </si>
  <si>
    <t>VALORES REALIZADOS</t>
  </si>
  <si>
    <t>PROJEÇÃO</t>
  </si>
  <si>
    <t>ANEXO V</t>
  </si>
  <si>
    <t>Receita Não Financeira (I)</t>
  </si>
  <si>
    <t>VALORES A PREÇOS CONSTANTES</t>
  </si>
  <si>
    <t>Observações:</t>
  </si>
  <si>
    <t>3) Preços Constantes: a conversão de valores correntes para constantes foi realizada com o uso do IPCA, trazendo os valores das metas anuais para valores praticados no ano anterior ao ano de referência da LDO.</t>
  </si>
  <si>
    <t>Dívida Consolidada Líquida</t>
  </si>
  <si>
    <t>AMF - Demonstrativo III (LRF, art. 4º, § 2º, inciso II)</t>
  </si>
  <si>
    <t>2) Para o cálculo do resultado nominal adotou-se o critério "abaixo da linha" e representa a diferença entre o saldo da dívida fiscal líquida no final de determinado ano em relação ao apurado no final do ano anterior.</t>
  </si>
  <si>
    <t>5) O cálculo das Metas Anuais foi efetuado em conformidade com a metodologia estabelecida pelo Governo Federal, normatizada pela Secretaria do Tesouro Nacional e são apenas indicativas.</t>
  </si>
  <si>
    <t>R$ milhares</t>
  </si>
  <si>
    <t>1) Os dados relativos a receitas e despesas realizadas foram extraídos do Relatório Resumido da Execução Orçamentária - RREO e das estimadas do anexo de metas anuais.</t>
  </si>
  <si>
    <t>LEI DE DIRETRIZES ORÇAMENTÁRIAS 2014</t>
  </si>
  <si>
    <t>4) As expectativas de mercado para a taxa de inflação (IPCA), foram obtidos no site do Banco Central do Brasil, na data de referência 26/04/2013 e as realizadas no site do IBGE.</t>
  </si>
  <si>
    <t xml:space="preserve">    IPCA utilizado - Realizado: 2011: 6,50% e 2012: 5,83%; Estimado: 2013: 5,75%, 2014: 5,70%, 2015: 5,34%, 2016: 5,19%.</t>
  </si>
  <si>
    <t>LOA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</si>
</sst>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12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color theme="0"/>
      <name val="Arial"/>
      <family val="2"/>
    </font>
    <font>
      <sz val="10"/>
      <color theme="3"/>
      <name val="Arial"/>
      <family val="2"/>
    </font>
    <font>
      <sz val="10"/>
      <color rgb="FFFF0000"/>
      <name val="Arial"/>
      <family val="2"/>
    </font>
    <font>
      <sz val="8"/>
      <color theme="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9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4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2" xfId="1" applyBorder="1" applyAlignment="1">
      <alignment horizontal="right"/>
    </xf>
    <xf numFmtId="0" fontId="8" fillId="0" borderId="0" xfId="0" applyFont="1" applyFill="1"/>
    <xf numFmtId="0" fontId="4" fillId="0" borderId="0" xfId="0" applyFont="1" applyFill="1" applyAlignment="1"/>
    <xf numFmtId="0" fontId="3" fillId="0" borderId="5" xfId="0" applyFont="1" applyFill="1" applyBorder="1" applyAlignment="1">
      <alignment horizontal="center" vertical="center"/>
    </xf>
    <xf numFmtId="0" fontId="5" fillId="0" borderId="0" xfId="0" applyFont="1" applyFill="1"/>
    <xf numFmtId="165" fontId="9" fillId="0" borderId="3" xfId="3" applyNumberFormat="1" applyFont="1" applyFill="1" applyBorder="1" applyAlignment="1">
      <alignment vertical="center"/>
    </xf>
    <xf numFmtId="2" fontId="9" fillId="0" borderId="3" xfId="0" applyNumberFormat="1" applyFont="1" applyFill="1" applyBorder="1" applyAlignment="1">
      <alignment vertical="center"/>
    </xf>
    <xf numFmtId="165" fontId="9" fillId="0" borderId="0" xfId="3" applyNumberFormat="1" applyFont="1" applyFill="1" applyBorder="1" applyAlignment="1">
      <alignment vertical="center"/>
    </xf>
    <xf numFmtId="2" fontId="9" fillId="0" borderId="0" xfId="0" applyNumberFormat="1" applyFont="1" applyFill="1" applyBorder="1" applyAlignment="1">
      <alignment vertical="center"/>
    </xf>
    <xf numFmtId="2" fontId="9" fillId="0" borderId="0" xfId="3" applyNumberFormat="1" applyFont="1" applyFill="1" applyBorder="1" applyAlignment="1">
      <alignment vertical="center"/>
    </xf>
    <xf numFmtId="165" fontId="9" fillId="0" borderId="2" xfId="3" applyNumberFormat="1" applyFont="1" applyFill="1" applyBorder="1" applyAlignment="1">
      <alignment vertical="center"/>
    </xf>
    <xf numFmtId="2" fontId="9" fillId="0" borderId="2" xfId="0" applyNumberFormat="1" applyFont="1" applyFill="1" applyBorder="1" applyAlignment="1">
      <alignment vertical="center"/>
    </xf>
    <xf numFmtId="165" fontId="9" fillId="0" borderId="3" xfId="0" applyNumberFormat="1" applyFont="1" applyFill="1" applyBorder="1" applyAlignment="1">
      <alignment vertical="center"/>
    </xf>
    <xf numFmtId="165" fontId="9" fillId="0" borderId="0" xfId="0" applyNumberFormat="1" applyFont="1" applyFill="1" applyBorder="1" applyAlignment="1">
      <alignment vertical="center"/>
    </xf>
    <xf numFmtId="165" fontId="9" fillId="0" borderId="2" xfId="0" applyNumberFormat="1" applyFont="1" applyFill="1" applyBorder="1" applyAlignment="1">
      <alignment vertical="center"/>
    </xf>
    <xf numFmtId="3" fontId="0" fillId="0" borderId="0" xfId="0" applyNumberFormat="1" applyFill="1" applyAlignment="1">
      <alignment vertical="center"/>
    </xf>
    <xf numFmtId="0" fontId="10" fillId="0" borderId="0" xfId="0" applyFont="1" applyFill="1"/>
    <xf numFmtId="0" fontId="3" fillId="0" borderId="4" xfId="0" applyFont="1" applyFill="1" applyBorder="1" applyAlignment="1">
      <alignment horizontal="center" vertical="center"/>
    </xf>
    <xf numFmtId="2" fontId="11" fillId="0" borderId="0" xfId="0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justify" wrapText="1"/>
    </xf>
    <xf numFmtId="0" fontId="5" fillId="0" borderId="0" xfId="0" applyFont="1" applyFill="1" applyAlignment="1">
      <alignment horizontal="left" vertical="justify" wrapText="1"/>
    </xf>
    <xf numFmtId="0" fontId="10" fillId="0" borderId="0" xfId="0" applyFont="1" applyFill="1" applyAlignment="1">
      <alignment horizontal="left" vertical="justify" wrapText="1"/>
    </xf>
    <xf numFmtId="0" fontId="5" fillId="0" borderId="0" xfId="0" applyFont="1" applyFill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</cellXfs>
  <cellStyles count="7">
    <cellStyle name="Normal" xfId="0" builtinId="0"/>
    <cellStyle name="Normal 2" xfId="1"/>
    <cellStyle name="Porcentagem 2" xfId="2"/>
    <cellStyle name="Separador de milhares" xfId="3" builtinId="3"/>
    <cellStyle name="Separador de milhares 2" xfId="4"/>
    <cellStyle name="Separador de milhares 3" xfId="5"/>
    <cellStyle name="Separador de milhares 4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.1%20-%20ANEXO%20II%20%20METAS%20FISCAIS%20LDO%2020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tas Anuais"/>
      <sheetName val="Metodologia Metas Anuais"/>
    </sheetNames>
    <sheetDataSet>
      <sheetData sheetId="0"/>
      <sheetData sheetId="1">
        <row r="13">
          <cell r="B13">
            <v>13859350.98557</v>
          </cell>
          <cell r="C13">
            <v>15699469.12191</v>
          </cell>
          <cell r="D13">
            <v>18977999</v>
          </cell>
          <cell r="E13">
            <v>19441695.178552281</v>
          </cell>
          <cell r="G13">
            <v>21242360.822774678</v>
          </cell>
          <cell r="I13">
            <v>22745650.761005912</v>
          </cell>
        </row>
        <row r="24">
          <cell r="B24">
            <v>13358920.06057</v>
          </cell>
          <cell r="C24">
            <v>15083907.266340001</v>
          </cell>
          <cell r="D24">
            <v>17807299</v>
          </cell>
          <cell r="E24">
            <v>17949713.053488363</v>
          </cell>
          <cell r="G24">
            <v>19863288.173672907</v>
          </cell>
          <cell r="I24">
            <v>21366578.111904141</v>
          </cell>
        </row>
        <row r="27">
          <cell r="B27">
            <v>13808066.434299998</v>
          </cell>
          <cell r="C27">
            <v>15817455.963769998</v>
          </cell>
          <cell r="D27">
            <v>18977999</v>
          </cell>
          <cell r="E27">
            <v>19441695.178552277</v>
          </cell>
          <cell r="G27">
            <v>21242360.822774678</v>
          </cell>
        </row>
        <row r="28">
          <cell r="I28">
            <v>9612305.3649167642</v>
          </cell>
        </row>
        <row r="35">
          <cell r="B35">
            <v>13347126.766139997</v>
          </cell>
          <cell r="C35">
            <v>15398025.905389998</v>
          </cell>
          <cell r="D35">
            <v>18315364</v>
          </cell>
          <cell r="E35">
            <v>18853123.211552277</v>
          </cell>
          <cell r="G35">
            <v>20524304.505774677</v>
          </cell>
          <cell r="I35">
            <v>21913974.087005917</v>
          </cell>
        </row>
        <row r="36">
          <cell r="B36">
            <v>11793.29443000257</v>
          </cell>
          <cell r="C36">
            <v>-314118.63904999755</v>
          </cell>
          <cell r="D36">
            <v>-508065</v>
          </cell>
          <cell r="E36">
            <v>-903410.15806391463</v>
          </cell>
          <cell r="G36">
            <v>-661016.33210176975</v>
          </cell>
          <cell r="I36">
            <v>-547395.97510177642</v>
          </cell>
        </row>
        <row r="37">
          <cell r="B37">
            <v>269281</v>
          </cell>
          <cell r="C37">
            <v>-613928.05437000003</v>
          </cell>
          <cell r="D37">
            <v>269281</v>
          </cell>
          <cell r="E37">
            <v>1956211.4634700001</v>
          </cell>
          <cell r="G37">
            <v>871703.4160000002</v>
          </cell>
          <cell r="I37">
            <v>561840.24899999984</v>
          </cell>
        </row>
        <row r="38">
          <cell r="B38">
            <v>4234211.6146799996</v>
          </cell>
          <cell r="C38">
            <v>4430824.1875900002</v>
          </cell>
          <cell r="D38">
            <v>4234211.6146799996</v>
          </cell>
          <cell r="E38">
            <v>6464489.8370000003</v>
          </cell>
          <cell r="G38">
            <v>7459264.2149999999</v>
          </cell>
          <cell r="I38">
            <v>8149454.5020000003</v>
          </cell>
        </row>
        <row r="39">
          <cell r="B39">
            <v>2046859.1275299999</v>
          </cell>
          <cell r="C39">
            <v>1432931.0731600001</v>
          </cell>
          <cell r="D39">
            <v>2046859.1275299999</v>
          </cell>
          <cell r="E39">
            <v>4003070.591</v>
          </cell>
          <cell r="G39">
            <v>4874774.0070000002</v>
          </cell>
          <cell r="I39">
            <v>5436614.2560000001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0"/>
  <sheetViews>
    <sheetView tabSelected="1" view="pageBreakPreview" topLeftCell="A3" zoomScaleNormal="100" zoomScaleSheetLayoutView="100" workbookViewId="0">
      <selection activeCell="A35" sqref="A35:L35"/>
    </sheetView>
  </sheetViews>
  <sheetFormatPr defaultRowHeight="12.75"/>
  <cols>
    <col min="1" max="1" width="27.5703125" style="3" customWidth="1"/>
    <col min="2" max="3" width="13.7109375" style="3" customWidth="1"/>
    <col min="4" max="4" width="7.7109375" style="3" customWidth="1"/>
    <col min="5" max="5" width="13.7109375" style="3" customWidth="1"/>
    <col min="6" max="6" width="7.7109375" style="3" customWidth="1"/>
    <col min="7" max="7" width="13.7109375" style="3" customWidth="1"/>
    <col min="8" max="8" width="7.7109375" style="3" customWidth="1"/>
    <col min="9" max="9" width="13.7109375" style="3" customWidth="1"/>
    <col min="10" max="10" width="7.7109375" style="3" customWidth="1"/>
    <col min="11" max="11" width="13.7109375" style="3" customWidth="1"/>
    <col min="12" max="12" width="7.7109375" style="3" customWidth="1"/>
    <col min="13" max="13" width="9.140625" style="3"/>
    <col min="14" max="14" width="13.85546875" style="3" bestFit="1" customWidth="1"/>
    <col min="15" max="16384" width="9.140625" style="3"/>
  </cols>
  <sheetData>
    <row r="1" spans="1:14" ht="14.25" customHeight="1">
      <c r="A1" s="46" t="s">
        <v>14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2"/>
    </row>
    <row r="2" spans="1:14" ht="14.25" customHeigh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2"/>
    </row>
    <row r="3" spans="1:14" ht="14.25" customHeight="1">
      <c r="A3" s="48" t="s">
        <v>25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2"/>
    </row>
    <row r="4" spans="1:14" ht="14.25" customHeight="1">
      <c r="A4" s="48" t="s">
        <v>6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2"/>
    </row>
    <row r="5" spans="1:14" ht="14.25" customHeight="1">
      <c r="A5" s="46" t="s">
        <v>11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2"/>
    </row>
    <row r="6" spans="1:14" ht="14.25" customHeight="1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2"/>
    </row>
    <row r="7" spans="1:14" ht="14.25" customHeight="1" thickBot="1">
      <c r="A7" s="14" t="s">
        <v>20</v>
      </c>
      <c r="B7" s="1"/>
      <c r="C7" s="1"/>
      <c r="D7" s="1"/>
      <c r="E7" s="1"/>
      <c r="F7" s="1"/>
      <c r="G7" s="1"/>
      <c r="H7" s="1"/>
      <c r="I7" s="1"/>
      <c r="J7" s="1"/>
      <c r="K7" s="1"/>
      <c r="L7" s="12" t="s">
        <v>23</v>
      </c>
      <c r="M7" s="2"/>
    </row>
    <row r="8" spans="1:14" ht="15" customHeight="1" thickTop="1">
      <c r="A8" s="39" t="s">
        <v>5</v>
      </c>
      <c r="B8" s="42" t="s">
        <v>10</v>
      </c>
      <c r="C8" s="42"/>
      <c r="D8" s="42"/>
      <c r="E8" s="42"/>
      <c r="F8" s="42"/>
      <c r="G8" s="42"/>
      <c r="H8" s="42"/>
      <c r="I8" s="42"/>
      <c r="J8" s="42"/>
      <c r="K8" s="42"/>
      <c r="L8" s="43"/>
      <c r="M8" s="2"/>
    </row>
    <row r="9" spans="1:14" ht="15" customHeight="1">
      <c r="A9" s="40"/>
      <c r="B9" s="37" t="s">
        <v>12</v>
      </c>
      <c r="C9" s="37"/>
      <c r="D9" s="37" t="s">
        <v>9</v>
      </c>
      <c r="E9" s="32" t="s">
        <v>28</v>
      </c>
      <c r="F9" s="37" t="s">
        <v>9</v>
      </c>
      <c r="G9" s="37" t="s">
        <v>13</v>
      </c>
      <c r="H9" s="37"/>
      <c r="I9" s="37"/>
      <c r="J9" s="37"/>
      <c r="K9" s="37"/>
      <c r="L9" s="45"/>
      <c r="M9" s="2"/>
    </row>
    <row r="10" spans="1:14" ht="15" customHeight="1" thickBot="1">
      <c r="A10" s="41"/>
      <c r="B10" s="31">
        <v>2011</v>
      </c>
      <c r="C10" s="31">
        <v>2012</v>
      </c>
      <c r="D10" s="38"/>
      <c r="E10" s="31">
        <v>2013</v>
      </c>
      <c r="F10" s="38"/>
      <c r="G10" s="31">
        <v>2014</v>
      </c>
      <c r="H10" s="11" t="s">
        <v>9</v>
      </c>
      <c r="I10" s="31">
        <v>2015</v>
      </c>
      <c r="J10" s="11" t="s">
        <v>9</v>
      </c>
      <c r="K10" s="31">
        <v>2016</v>
      </c>
      <c r="L10" s="15" t="s">
        <v>9</v>
      </c>
      <c r="M10" s="2"/>
    </row>
    <row r="11" spans="1:14" s="7" customFormat="1" ht="15" customHeight="1" thickTop="1">
      <c r="A11" s="10" t="s">
        <v>0</v>
      </c>
      <c r="B11" s="17">
        <f>'[1]Metodologia Metas Anuais'!$B$13</f>
        <v>13859350.98557</v>
      </c>
      <c r="C11" s="17">
        <f>'[1]Metodologia Metas Anuais'!$C$13</f>
        <v>15699469.12191</v>
      </c>
      <c r="D11" s="18">
        <f>C11/B11*100-100</f>
        <v>13.277087348865635</v>
      </c>
      <c r="E11" s="17">
        <f>'[1]Metodologia Metas Anuais'!$D$13</f>
        <v>18977999</v>
      </c>
      <c r="F11" s="18">
        <f t="shared" ref="F11:F18" si="0">+E11/C11*100-100</f>
        <v>20.883062048986872</v>
      </c>
      <c r="G11" s="17">
        <f>'[1]Metodologia Metas Anuais'!E$13</f>
        <v>19441695.178552281</v>
      </c>
      <c r="H11" s="18">
        <f>+G11/E11*100-100</f>
        <v>2.4433354567690628</v>
      </c>
      <c r="I11" s="17">
        <f>'[1]Metodologia Metas Anuais'!G$13</f>
        <v>21242360.822774678</v>
      </c>
      <c r="J11" s="18">
        <f>I11/G11*100-100</f>
        <v>9.2618757144637129</v>
      </c>
      <c r="K11" s="17">
        <f>'[1]Metodologia Metas Anuais'!I$13</f>
        <v>22745650.761005912</v>
      </c>
      <c r="L11" s="18">
        <f t="shared" ref="L11:L18" si="1">K11/I11*100-100</f>
        <v>7.0768496532621867</v>
      </c>
      <c r="M11" s="6"/>
      <c r="N11" s="27"/>
    </row>
    <row r="12" spans="1:14" s="7" customFormat="1" ht="15" customHeight="1">
      <c r="A12" s="8" t="s">
        <v>15</v>
      </c>
      <c r="B12" s="19">
        <f>'[1]Metodologia Metas Anuais'!$B$24</f>
        <v>13358920.06057</v>
      </c>
      <c r="C12" s="19">
        <f>'[1]Metodologia Metas Anuais'!$C$24</f>
        <v>15083907.266340001</v>
      </c>
      <c r="D12" s="20">
        <f t="shared" ref="D12:D18" si="2">C12/B12*100-100</f>
        <v>12.912624657897666</v>
      </c>
      <c r="E12" s="19">
        <f>'[1]Metodologia Metas Anuais'!$D$24</f>
        <v>17807299</v>
      </c>
      <c r="F12" s="20">
        <f t="shared" si="0"/>
        <v>18.05494879789731</v>
      </c>
      <c r="G12" s="19">
        <f>'[1]Metodologia Metas Anuais'!E$24</f>
        <v>17949713.053488363</v>
      </c>
      <c r="H12" s="20">
        <f>+G12/E12*100-100</f>
        <v>0.79975100933815213</v>
      </c>
      <c r="I12" s="19">
        <f>'[1]Metodologia Metas Anuais'!G$24</f>
        <v>19863288.173672907</v>
      </c>
      <c r="J12" s="20">
        <f t="shared" ref="J12:J18" si="3">I12/G12*100-100</f>
        <v>10.660756049315552</v>
      </c>
      <c r="K12" s="19">
        <f>'[1]Metodologia Metas Anuais'!I$24</f>
        <v>21366578.111904141</v>
      </c>
      <c r="L12" s="20">
        <f t="shared" si="1"/>
        <v>7.5681826950671649</v>
      </c>
      <c r="M12" s="6"/>
      <c r="N12" s="27"/>
    </row>
    <row r="13" spans="1:14" s="7" customFormat="1" ht="15" customHeight="1">
      <c r="A13" s="8" t="s">
        <v>1</v>
      </c>
      <c r="B13" s="19">
        <f>'[1]Metodologia Metas Anuais'!$B$27</f>
        <v>13808066.434299998</v>
      </c>
      <c r="C13" s="19">
        <f>'[1]Metodologia Metas Anuais'!$C$27</f>
        <v>15817455.963769998</v>
      </c>
      <c r="D13" s="20">
        <f t="shared" si="2"/>
        <v>14.552287527228032</v>
      </c>
      <c r="E13" s="19">
        <f>'[1]Metodologia Metas Anuais'!$D$27</f>
        <v>18977999</v>
      </c>
      <c r="F13" s="20">
        <f t="shared" si="0"/>
        <v>19.98136137359414</v>
      </c>
      <c r="G13" s="19">
        <f>'[1]Metodologia Metas Anuais'!E$27</f>
        <v>19441695.178552277</v>
      </c>
      <c r="H13" s="20">
        <f>+G13/E13*100-100</f>
        <v>2.4433354567690628</v>
      </c>
      <c r="I13" s="19">
        <f>'[1]Metodologia Metas Anuais'!G$27</f>
        <v>21242360.822774678</v>
      </c>
      <c r="J13" s="20">
        <f t="shared" si="3"/>
        <v>9.2618757144637271</v>
      </c>
      <c r="K13" s="19">
        <f>'[1]Metodologia Metas Anuais'!I$28</f>
        <v>9612305.3649167642</v>
      </c>
      <c r="L13" s="20">
        <f t="shared" si="1"/>
        <v>-54.749354626294291</v>
      </c>
      <c r="M13" s="6"/>
      <c r="N13" s="27"/>
    </row>
    <row r="14" spans="1:14" s="7" customFormat="1" ht="15" customHeight="1">
      <c r="A14" s="8" t="s">
        <v>8</v>
      </c>
      <c r="B14" s="19">
        <f>'[1]Metodologia Metas Anuais'!$B$35</f>
        <v>13347126.766139997</v>
      </c>
      <c r="C14" s="19">
        <f>'[1]Metodologia Metas Anuais'!$C$35</f>
        <v>15398025.905389998</v>
      </c>
      <c r="D14" s="20">
        <f t="shared" si="2"/>
        <v>15.365847460540166</v>
      </c>
      <c r="E14" s="19">
        <f>'[1]Metodologia Metas Anuais'!$D$35</f>
        <v>18315364</v>
      </c>
      <c r="F14" s="20">
        <f t="shared" si="0"/>
        <v>18.946182533624679</v>
      </c>
      <c r="G14" s="19">
        <f>'[1]Metodologia Metas Anuais'!E$35</f>
        <v>18853123.211552277</v>
      </c>
      <c r="H14" s="20">
        <f>+G14/E14*100-100</f>
        <v>2.9361098777631582</v>
      </c>
      <c r="I14" s="19">
        <f>'[1]Metodologia Metas Anuais'!G$35</f>
        <v>20524304.505774677</v>
      </c>
      <c r="J14" s="20">
        <f t="shared" si="3"/>
        <v>8.8642145678991824</v>
      </c>
      <c r="K14" s="19">
        <f>'[1]Metodologia Metas Anuais'!I$35</f>
        <v>21913974.087005917</v>
      </c>
      <c r="L14" s="20">
        <f t="shared" si="1"/>
        <v>6.7708485851018452</v>
      </c>
      <c r="M14" s="6"/>
      <c r="N14" s="27"/>
    </row>
    <row r="15" spans="1:14" s="7" customFormat="1" ht="15" customHeight="1">
      <c r="A15" s="8" t="s">
        <v>2</v>
      </c>
      <c r="B15" s="19">
        <f>'[1]Metodologia Metas Anuais'!$B$36</f>
        <v>11793.29443000257</v>
      </c>
      <c r="C15" s="19">
        <f>'[1]Metodologia Metas Anuais'!$C$36</f>
        <v>-314118.63904999755</v>
      </c>
      <c r="D15" s="30">
        <f t="shared" si="2"/>
        <v>-2763.535968803325</v>
      </c>
      <c r="E15" s="19">
        <f>'[1]Metodologia Metas Anuais'!$D$36</f>
        <v>-508065</v>
      </c>
      <c r="F15" s="20">
        <f t="shared" si="0"/>
        <v>61.743028537422276</v>
      </c>
      <c r="G15" s="19">
        <f>'[1]Metodologia Metas Anuais'!E$36</f>
        <v>-903410.15806391463</v>
      </c>
      <c r="H15" s="21">
        <v>0</v>
      </c>
      <c r="I15" s="19">
        <f>'[1]Metodologia Metas Anuais'!G$36</f>
        <v>-661016.33210176975</v>
      </c>
      <c r="J15" s="20">
        <f t="shared" si="3"/>
        <v>-26.830983003513666</v>
      </c>
      <c r="K15" s="19">
        <f>'[1]Metodologia Metas Anuais'!I$36</f>
        <v>-547395.97510177642</v>
      </c>
      <c r="L15" s="20">
        <f t="shared" si="1"/>
        <v>-17.188736719821378</v>
      </c>
      <c r="M15" s="6"/>
      <c r="N15" s="27"/>
    </row>
    <row r="16" spans="1:14" s="7" customFormat="1" ht="15" customHeight="1">
      <c r="A16" s="8" t="s">
        <v>3</v>
      </c>
      <c r="B16" s="19">
        <f>'[1]Metodologia Metas Anuais'!$B$37</f>
        <v>269281</v>
      </c>
      <c r="C16" s="19">
        <f>'[1]Metodologia Metas Anuais'!$C$37</f>
        <v>-613928.05437000003</v>
      </c>
      <c r="D16" s="20">
        <f t="shared" si="2"/>
        <v>-327.98788416932496</v>
      </c>
      <c r="E16" s="19">
        <f>'[1]Metodologia Metas Anuais'!$D$37</f>
        <v>269281</v>
      </c>
      <c r="F16" s="20">
        <f t="shared" si="0"/>
        <v>-143.86197993123648</v>
      </c>
      <c r="G16" s="19">
        <f>'[1]Metodologia Metas Anuais'!E$37</f>
        <v>1956211.4634700001</v>
      </c>
      <c r="H16" s="20">
        <f>+G16/E16*100-100</f>
        <v>626.45729311388482</v>
      </c>
      <c r="I16" s="19">
        <f>'[1]Metodologia Metas Anuais'!G$37</f>
        <v>871703.4160000002</v>
      </c>
      <c r="J16" s="20">
        <f t="shared" si="3"/>
        <v>-55.439203159880243</v>
      </c>
      <c r="K16" s="19">
        <f>'[1]Metodologia Metas Anuais'!I$37</f>
        <v>561840.24899999984</v>
      </c>
      <c r="L16" s="20">
        <f t="shared" si="1"/>
        <v>-35.546857028721362</v>
      </c>
      <c r="M16" s="6"/>
    </row>
    <row r="17" spans="1:13" s="7" customFormat="1" ht="15" customHeight="1">
      <c r="A17" s="8" t="s">
        <v>4</v>
      </c>
      <c r="B17" s="19">
        <f>'[1]Metodologia Metas Anuais'!$B$38</f>
        <v>4234211.6146799996</v>
      </c>
      <c r="C17" s="19">
        <f>'[1]Metodologia Metas Anuais'!$C$38</f>
        <v>4430824.1875900002</v>
      </c>
      <c r="D17" s="20">
        <f t="shared" si="2"/>
        <v>4.6434281231562835</v>
      </c>
      <c r="E17" s="19">
        <f>'[1]Metodologia Metas Anuais'!$D$38</f>
        <v>4234211.6146799996</v>
      </c>
      <c r="F17" s="20">
        <f t="shared" si="0"/>
        <v>-4.4373815025357999</v>
      </c>
      <c r="G17" s="19">
        <f>'[1]Metodologia Metas Anuais'!E$38</f>
        <v>6464489.8370000003</v>
      </c>
      <c r="H17" s="20">
        <f>+G17/E17*100-100</f>
        <v>52.672809610828892</v>
      </c>
      <c r="I17" s="19">
        <f>'[1]Metodologia Metas Anuais'!G$38</f>
        <v>7459264.2149999999</v>
      </c>
      <c r="J17" s="20">
        <f t="shared" si="3"/>
        <v>15.388288992370789</v>
      </c>
      <c r="K17" s="19">
        <f>'[1]Metodologia Metas Anuais'!I$38</f>
        <v>8149454.5020000003</v>
      </c>
      <c r="L17" s="20">
        <f t="shared" si="1"/>
        <v>9.2527931322245109</v>
      </c>
      <c r="M17" s="6"/>
    </row>
    <row r="18" spans="1:13" s="7" customFormat="1" ht="15" customHeight="1" thickBot="1">
      <c r="A18" s="9" t="s">
        <v>19</v>
      </c>
      <c r="B18" s="22">
        <f>'[1]Metodologia Metas Anuais'!$B$39</f>
        <v>2046859.1275299999</v>
      </c>
      <c r="C18" s="22">
        <f>'[1]Metodologia Metas Anuais'!$C$39</f>
        <v>1432931.0731600001</v>
      </c>
      <c r="D18" s="23">
        <f t="shared" si="2"/>
        <v>-29.993664249422153</v>
      </c>
      <c r="E18" s="22">
        <f>'[1]Metodologia Metas Anuais'!$D$39</f>
        <v>2046859.1275299999</v>
      </c>
      <c r="F18" s="23">
        <f t="shared" si="0"/>
        <v>42.844213924129832</v>
      </c>
      <c r="G18" s="22">
        <f>'[1]Metodologia Metas Anuais'!E$39</f>
        <v>4003070.591</v>
      </c>
      <c r="H18" s="23">
        <f>+G18/E18*100-100</f>
        <v>95.571377490477971</v>
      </c>
      <c r="I18" s="22">
        <f>'[1]Metodologia Metas Anuais'!G$39</f>
        <v>4874774.0070000002</v>
      </c>
      <c r="J18" s="23">
        <f t="shared" si="3"/>
        <v>21.775869203002031</v>
      </c>
      <c r="K18" s="22">
        <f>'[1]Metodologia Metas Anuais'!I$39</f>
        <v>5436614.2560000001</v>
      </c>
      <c r="L18" s="23">
        <f t="shared" si="1"/>
        <v>11.525462476685419</v>
      </c>
      <c r="M18" s="6"/>
    </row>
    <row r="19" spans="1:13" ht="13.5" thickTop="1">
      <c r="A19" s="4"/>
      <c r="B19" s="13">
        <v>1.0649999999999999</v>
      </c>
      <c r="C19" s="13">
        <v>1.0583</v>
      </c>
      <c r="D19" s="13"/>
      <c r="E19" s="13">
        <v>1.0575000000000001</v>
      </c>
      <c r="F19" s="13"/>
      <c r="G19" s="13">
        <v>1.0569999999999999</v>
      </c>
      <c r="H19" s="13"/>
      <c r="I19" s="13">
        <v>1.0533999999999999</v>
      </c>
      <c r="J19" s="13"/>
      <c r="K19" s="13">
        <v>1.0519000000000001</v>
      </c>
      <c r="L19" s="4"/>
      <c r="M19" s="2"/>
    </row>
    <row r="20" spans="1:13" ht="13.5" thickBot="1">
      <c r="A20" s="4"/>
      <c r="C20" s="16"/>
      <c r="D20" s="16"/>
      <c r="E20" s="16"/>
      <c r="L20" s="12" t="s">
        <v>23</v>
      </c>
      <c r="M20" s="2"/>
    </row>
    <row r="21" spans="1:13" ht="15" customHeight="1" thickTop="1">
      <c r="A21" s="39" t="s">
        <v>5</v>
      </c>
      <c r="B21" s="42" t="s">
        <v>16</v>
      </c>
      <c r="C21" s="42"/>
      <c r="D21" s="42"/>
      <c r="E21" s="42"/>
      <c r="F21" s="42"/>
      <c r="G21" s="42"/>
      <c r="H21" s="42"/>
      <c r="I21" s="42"/>
      <c r="J21" s="42"/>
      <c r="K21" s="42"/>
      <c r="L21" s="43"/>
      <c r="M21" s="2"/>
    </row>
    <row r="22" spans="1:13" ht="15" customHeight="1">
      <c r="A22" s="40"/>
      <c r="B22" s="37" t="s">
        <v>12</v>
      </c>
      <c r="C22" s="37"/>
      <c r="D22" s="37" t="s">
        <v>9</v>
      </c>
      <c r="E22" s="32" t="s">
        <v>28</v>
      </c>
      <c r="F22" s="37" t="s">
        <v>9</v>
      </c>
      <c r="G22" s="37" t="s">
        <v>13</v>
      </c>
      <c r="H22" s="37"/>
      <c r="I22" s="37"/>
      <c r="J22" s="37"/>
      <c r="K22" s="37"/>
      <c r="L22" s="45"/>
      <c r="M22" s="2"/>
    </row>
    <row r="23" spans="1:13" ht="15" customHeight="1" thickBot="1">
      <c r="A23" s="44"/>
      <c r="B23" s="31">
        <v>2011</v>
      </c>
      <c r="C23" s="31">
        <v>2012</v>
      </c>
      <c r="D23" s="38"/>
      <c r="E23" s="31">
        <v>2013</v>
      </c>
      <c r="F23" s="38"/>
      <c r="G23" s="31">
        <v>2014</v>
      </c>
      <c r="H23" s="29" t="s">
        <v>9</v>
      </c>
      <c r="I23" s="31">
        <v>2015</v>
      </c>
      <c r="J23" s="29" t="s">
        <v>9</v>
      </c>
      <c r="K23" s="31">
        <v>2016</v>
      </c>
      <c r="L23" s="15" t="s">
        <v>9</v>
      </c>
      <c r="M23" s="2"/>
    </row>
    <row r="24" spans="1:13" ht="15" customHeight="1" thickTop="1">
      <c r="A24" s="10" t="s">
        <v>0</v>
      </c>
      <c r="B24" s="24">
        <f t="shared" ref="B24:B31" si="4">B11*$C$19*$E$19</f>
        <v>15510723.839040386</v>
      </c>
      <c r="C24" s="24">
        <f t="shared" ref="C24:C31" si="5">C11*$E$19</f>
        <v>16602188.596419826</v>
      </c>
      <c r="D24" s="18">
        <f>C24/B24*100-100</f>
        <v>7.0368396001753979</v>
      </c>
      <c r="E24" s="24">
        <f t="shared" ref="E24:E31" si="6">E11</f>
        <v>18977999</v>
      </c>
      <c r="F24" s="18">
        <f t="shared" ref="F24:F31" si="7">+E24/C24*100-100</f>
        <v>14.310224159798452</v>
      </c>
      <c r="G24" s="24">
        <f t="shared" ref="G24:G31" si="8">G11/$G$19</f>
        <v>18393278.314619001</v>
      </c>
      <c r="H24" s="18">
        <f>+G24/E24*100-100</f>
        <v>-3.0810449794048367</v>
      </c>
      <c r="I24" s="24">
        <f t="shared" ref="I24:I31" si="9">I11/$G$19/$I$19</f>
        <v>19078071.854883634</v>
      </c>
      <c r="J24" s="18">
        <f>I24/G24*100-100</f>
        <v>3.7230640919534039</v>
      </c>
      <c r="K24" s="24">
        <f t="shared" ref="K24:K31" si="10">K11/$G$19/$I$19/$K$19</f>
        <v>19420285.499377392</v>
      </c>
      <c r="L24" s="18">
        <f>K24/I24*100-100</f>
        <v>1.7937538295105924</v>
      </c>
      <c r="M24" s="2"/>
    </row>
    <row r="25" spans="1:13" ht="15" customHeight="1">
      <c r="A25" s="8" t="s">
        <v>15</v>
      </c>
      <c r="B25" s="25">
        <f t="shared" si="4"/>
        <v>14950665.443357052</v>
      </c>
      <c r="C25" s="25">
        <f t="shared" si="5"/>
        <v>15951231.934154551</v>
      </c>
      <c r="D25" s="20">
        <f t="shared" ref="D25:D31" si="11">C25/B25*100-100</f>
        <v>6.6924545572122156</v>
      </c>
      <c r="E25" s="25">
        <f t="shared" si="6"/>
        <v>17807299</v>
      </c>
      <c r="F25" s="20">
        <f t="shared" si="7"/>
        <v>11.635885388082556</v>
      </c>
      <c r="G25" s="25">
        <f t="shared" si="8"/>
        <v>16981753.12534377</v>
      </c>
      <c r="H25" s="20">
        <f>+G25/E25*100-100</f>
        <v>-4.6359971529440287</v>
      </c>
      <c r="I25" s="25">
        <f t="shared" si="9"/>
        <v>17839506.739067484</v>
      </c>
      <c r="J25" s="20">
        <f t="shared" ref="J25:J31" si="12">I25/G25*100-100</f>
        <v>5.0510309942239928</v>
      </c>
      <c r="K25" s="25">
        <f t="shared" si="10"/>
        <v>18242830.307994038</v>
      </c>
      <c r="L25" s="20">
        <f t="shared" ref="L25:L31" si="13">K25/I25*100-100</f>
        <v>2.2608448474827867</v>
      </c>
      <c r="M25" s="2"/>
    </row>
    <row r="26" spans="1:13" ht="15" customHeight="1">
      <c r="A26" s="8" t="s">
        <v>1</v>
      </c>
      <c r="B26" s="25">
        <f t="shared" si="4"/>
        <v>15453328.618096322</v>
      </c>
      <c r="C26" s="25">
        <f t="shared" si="5"/>
        <v>16726959.681686776</v>
      </c>
      <c r="D26" s="20">
        <f t="shared" si="11"/>
        <v>8.2417911057621041</v>
      </c>
      <c r="E26" s="25">
        <f t="shared" si="6"/>
        <v>18977999</v>
      </c>
      <c r="F26" s="20">
        <f t="shared" si="7"/>
        <v>13.457552126330157</v>
      </c>
      <c r="G26" s="25">
        <f t="shared" si="8"/>
        <v>18393278.314618997</v>
      </c>
      <c r="H26" s="20">
        <f>+G26/E26*100-100</f>
        <v>-3.0810449794048509</v>
      </c>
      <c r="I26" s="25">
        <f t="shared" si="9"/>
        <v>19078071.854883634</v>
      </c>
      <c r="J26" s="20">
        <f t="shared" si="12"/>
        <v>3.7230640919534181</v>
      </c>
      <c r="K26" s="25">
        <f t="shared" si="10"/>
        <v>8207006.9770835182</v>
      </c>
      <c r="L26" s="20">
        <f t="shared" si="13"/>
        <v>-56.981989377597003</v>
      </c>
      <c r="M26" s="2"/>
    </row>
    <row r="27" spans="1:13" ht="15" customHeight="1">
      <c r="A27" s="8" t="s">
        <v>8</v>
      </c>
      <c r="B27" s="25">
        <f t="shared" si="4"/>
        <v>14937466.951360803</v>
      </c>
      <c r="C27" s="25">
        <f t="shared" si="5"/>
        <v>16283412.394949924</v>
      </c>
      <c r="D27" s="20">
        <f t="shared" si="11"/>
        <v>9.0105333653408053</v>
      </c>
      <c r="E27" s="25">
        <f t="shared" si="6"/>
        <v>18315364</v>
      </c>
      <c r="F27" s="20">
        <f t="shared" si="7"/>
        <v>12.478659606264458</v>
      </c>
      <c r="G27" s="25">
        <f t="shared" si="8"/>
        <v>17836445.800900925</v>
      </c>
      <c r="H27" s="20">
        <f>+G27/E27*100-100</f>
        <v>-2.6148440134690958</v>
      </c>
      <c r="I27" s="25">
        <f t="shared" si="9"/>
        <v>18433175.078773331</v>
      </c>
      <c r="J27" s="20">
        <f t="shared" si="12"/>
        <v>3.3455615795511449</v>
      </c>
      <c r="K27" s="25">
        <f t="shared" si="10"/>
        <v>18710198.167871285</v>
      </c>
      <c r="L27" s="20">
        <f t="shared" si="13"/>
        <v>1.5028506370395149</v>
      </c>
      <c r="M27" s="2"/>
    </row>
    <row r="28" spans="1:13" ht="15" customHeight="1">
      <c r="A28" s="8" t="s">
        <v>2</v>
      </c>
      <c r="B28" s="25">
        <f t="shared" si="4"/>
        <v>13198.491996249844</v>
      </c>
      <c r="C28" s="25">
        <f t="shared" si="5"/>
        <v>-332180.46079537243</v>
      </c>
      <c r="D28" s="30">
        <f t="shared" si="11"/>
        <v>-2616.8061691423277</v>
      </c>
      <c r="E28" s="25">
        <f t="shared" si="6"/>
        <v>-508065</v>
      </c>
      <c r="F28" s="20">
        <f t="shared" si="7"/>
        <v>52.948490342716099</v>
      </c>
      <c r="G28" s="25">
        <f t="shared" si="8"/>
        <v>-854692.67555715679</v>
      </c>
      <c r="H28" s="21">
        <v>0</v>
      </c>
      <c r="I28" s="25">
        <f t="shared" si="9"/>
        <v>-593668.33970584767</v>
      </c>
      <c r="J28" s="20">
        <f t="shared" si="12"/>
        <v>-30.540139551465401</v>
      </c>
      <c r="K28" s="25">
        <f t="shared" si="10"/>
        <v>-467367.85987724562</v>
      </c>
      <c r="L28" s="20">
        <f t="shared" si="13"/>
        <v>-21.274585720906344</v>
      </c>
      <c r="M28" s="2"/>
    </row>
    <row r="29" spans="1:13" ht="15" customHeight="1">
      <c r="A29" s="8" t="s">
        <v>3</v>
      </c>
      <c r="B29" s="25">
        <f t="shared" si="4"/>
        <v>301366.43703225005</v>
      </c>
      <c r="C29" s="25">
        <f t="shared" si="5"/>
        <v>-649228.91749627504</v>
      </c>
      <c r="D29" s="20">
        <f t="shared" si="11"/>
        <v>-315.42840798386555</v>
      </c>
      <c r="E29" s="25">
        <f t="shared" si="6"/>
        <v>269281</v>
      </c>
      <c r="F29" s="20">
        <f t="shared" si="7"/>
        <v>-141.47704958036547</v>
      </c>
      <c r="G29" s="25">
        <f t="shared" si="8"/>
        <v>1850720.4006338697</v>
      </c>
      <c r="H29" s="20">
        <f>+G29/E29*100-100</f>
        <v>587.28220729790439</v>
      </c>
      <c r="I29" s="25">
        <f t="shared" si="9"/>
        <v>782889.46060860937</v>
      </c>
      <c r="J29" s="20">
        <f t="shared" si="12"/>
        <v>-57.698123371824799</v>
      </c>
      <c r="K29" s="25">
        <f t="shared" si="10"/>
        <v>479700.41197180253</v>
      </c>
      <c r="L29" s="20">
        <f t="shared" si="13"/>
        <v>-38.726929393213581</v>
      </c>
      <c r="M29" s="2"/>
    </row>
    <row r="30" spans="1:13" ht="15" customHeight="1">
      <c r="A30" s="8" t="s">
        <v>4</v>
      </c>
      <c r="B30" s="25">
        <f t="shared" si="4"/>
        <v>4738727.455545255</v>
      </c>
      <c r="C30" s="25">
        <f t="shared" si="5"/>
        <v>4685596.5783764254</v>
      </c>
      <c r="D30" s="20">
        <f>C30/B30*100-100</f>
        <v>-1.1212055908945757</v>
      </c>
      <c r="E30" s="25">
        <f t="shared" si="6"/>
        <v>4234211.6146799996</v>
      </c>
      <c r="F30" s="20">
        <f>+E30/C30*100-100</f>
        <v>-9.6334576856130383</v>
      </c>
      <c r="G30" s="25">
        <f t="shared" si="8"/>
        <v>6115884.4247871339</v>
      </c>
      <c r="H30" s="20">
        <f>+G30/E30*100-100</f>
        <v>44.439744191891123</v>
      </c>
      <c r="I30" s="25">
        <f t="shared" si="9"/>
        <v>6699273.2053472316</v>
      </c>
      <c r="J30" s="20">
        <f>I30/G30*100-100</f>
        <v>9.5389111376218239</v>
      </c>
      <c r="K30" s="25">
        <f t="shared" si="10"/>
        <v>6958021.7667083899</v>
      </c>
      <c r="L30" s="20">
        <f>K30/I30*100-100</f>
        <v>3.8623378003845232</v>
      </c>
      <c r="M30" s="2"/>
    </row>
    <row r="31" spans="1:13" ht="15" customHeight="1" thickBot="1">
      <c r="A31" s="9" t="s">
        <v>19</v>
      </c>
      <c r="B31" s="26">
        <f t="shared" si="4"/>
        <v>2290746.9980082363</v>
      </c>
      <c r="C31" s="26">
        <f t="shared" si="5"/>
        <v>1515324.6098667004</v>
      </c>
      <c r="D31" s="23">
        <f t="shared" si="11"/>
        <v>-33.85019772221689</v>
      </c>
      <c r="E31" s="26">
        <f t="shared" si="6"/>
        <v>2046859.1275299999</v>
      </c>
      <c r="F31" s="23">
        <f t="shared" si="7"/>
        <v>35.07727085024095</v>
      </c>
      <c r="G31" s="26">
        <f t="shared" si="8"/>
        <v>3787200.1807000949</v>
      </c>
      <c r="H31" s="23">
        <f>+G31/E31*100-100</f>
        <v>85.024955052486263</v>
      </c>
      <c r="I31" s="26">
        <f t="shared" si="9"/>
        <v>4378105.1248388113</v>
      </c>
      <c r="J31" s="23">
        <f t="shared" si="12"/>
        <v>15.602685782230893</v>
      </c>
      <c r="K31" s="26">
        <f t="shared" si="10"/>
        <v>4641792.934872089</v>
      </c>
      <c r="L31" s="23">
        <f t="shared" si="13"/>
        <v>6.0228752511507082</v>
      </c>
      <c r="M31" s="2"/>
    </row>
    <row r="32" spans="1:13" ht="13.5" thickTop="1">
      <c r="A32" s="5"/>
      <c r="B32" s="4"/>
      <c r="C32" s="16"/>
      <c r="D32" s="16"/>
      <c r="E32" s="16"/>
      <c r="F32" s="4"/>
      <c r="G32" s="4"/>
      <c r="H32" s="4"/>
      <c r="I32" s="4"/>
      <c r="J32" s="4"/>
      <c r="K32" s="4"/>
      <c r="L32" s="4"/>
      <c r="M32" s="2"/>
    </row>
    <row r="33" spans="1:13">
      <c r="A33" s="5" t="s">
        <v>17</v>
      </c>
      <c r="B33" s="4" t="s">
        <v>7</v>
      </c>
      <c r="C33" s="16"/>
      <c r="D33" s="16"/>
      <c r="E33" s="16"/>
      <c r="F33" s="4"/>
      <c r="G33" s="4"/>
      <c r="H33" s="4"/>
      <c r="I33" s="4"/>
      <c r="J33" s="4"/>
      <c r="K33" s="4"/>
      <c r="L33" s="4"/>
      <c r="M33" s="2"/>
    </row>
    <row r="34" spans="1:13">
      <c r="A34" s="33" t="s">
        <v>24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2"/>
    </row>
    <row r="35" spans="1:13" ht="26.45" customHeight="1">
      <c r="A35" s="36" t="s">
        <v>21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2"/>
    </row>
    <row r="36" spans="1:13" ht="26.45" customHeight="1">
      <c r="A36" s="36" t="s">
        <v>18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2"/>
    </row>
    <row r="37" spans="1:13">
      <c r="A37" s="33" t="s">
        <v>26</v>
      </c>
      <c r="B37" s="34"/>
      <c r="C37" s="34"/>
      <c r="D37" s="35"/>
      <c r="E37" s="35"/>
      <c r="F37" s="34"/>
      <c r="G37" s="34"/>
      <c r="H37" s="34"/>
      <c r="I37" s="34"/>
      <c r="J37" s="34"/>
      <c r="K37" s="34"/>
      <c r="L37" s="34"/>
      <c r="M37" s="2"/>
    </row>
    <row r="38" spans="1:13">
      <c r="A38" s="4" t="s">
        <v>27</v>
      </c>
      <c r="B38" s="4"/>
      <c r="C38" s="16"/>
      <c r="D38" s="28"/>
      <c r="E38" s="28"/>
      <c r="F38" s="4"/>
      <c r="G38" s="4"/>
      <c r="H38" s="4"/>
      <c r="I38" s="4"/>
      <c r="J38" s="4"/>
      <c r="K38" s="4"/>
      <c r="L38" s="4"/>
      <c r="M38" s="2"/>
    </row>
    <row r="39" spans="1:13" ht="26.45" customHeight="1">
      <c r="A39" s="36" t="s">
        <v>22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2"/>
    </row>
    <row r="40" spans="1:13">
      <c r="A40" s="5"/>
      <c r="B40" s="4"/>
      <c r="C40" s="16"/>
      <c r="D40" s="16"/>
      <c r="E40" s="16"/>
      <c r="F40" s="4"/>
      <c r="G40" s="4"/>
      <c r="H40" s="4"/>
      <c r="I40" s="4"/>
      <c r="J40" s="4"/>
      <c r="K40" s="4"/>
      <c r="L40" s="4"/>
      <c r="M40" s="2"/>
    </row>
  </sheetData>
  <mergeCells count="22">
    <mergeCell ref="A1:L1"/>
    <mergeCell ref="A2:L2"/>
    <mergeCell ref="A3:L3"/>
    <mergeCell ref="A4:L4"/>
    <mergeCell ref="A5:L5"/>
    <mergeCell ref="D9:D10"/>
    <mergeCell ref="D22:D23"/>
    <mergeCell ref="F22:F23"/>
    <mergeCell ref="F9:F10"/>
    <mergeCell ref="A8:A10"/>
    <mergeCell ref="B8:L8"/>
    <mergeCell ref="B9:C9"/>
    <mergeCell ref="B22:C22"/>
    <mergeCell ref="A21:A23"/>
    <mergeCell ref="B21:L21"/>
    <mergeCell ref="G9:L9"/>
    <mergeCell ref="G22:L22"/>
    <mergeCell ref="A34:L34"/>
    <mergeCell ref="A37:L37"/>
    <mergeCell ref="A39:L39"/>
    <mergeCell ref="A35:L35"/>
    <mergeCell ref="A36:L36"/>
  </mergeCells>
  <phoneticPr fontId="0" type="noConversion"/>
  <printOptions horizontalCentered="1"/>
  <pageMargins left="0.31496062992125984" right="0.15748031496062992" top="0.35433070866141736" bottom="0.35433070866141736" header="0.19685039370078741" footer="0.23622047244094491"/>
  <pageSetup paperSize="9" scale="85" orientation="landscape" r:id="rId1"/>
  <headerFooter alignWithMargins="0"/>
  <ignoredErrors>
    <ignoredError sqref="D15 F15 J15 K31 K24:K2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Metas Comparadas</vt:lpstr>
      <vt:lpstr>'Metas Comparadas'!Area_de_impressao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446424</dc:creator>
  <cp:lastModifiedBy>marcelo.cadete</cp:lastModifiedBy>
  <cp:lastPrinted>2013-05-15T22:15:47Z</cp:lastPrinted>
  <dcterms:created xsi:type="dcterms:W3CDTF">2005-11-09T12:18:10Z</dcterms:created>
  <dcterms:modified xsi:type="dcterms:W3CDTF">2013-05-15T22:15:52Z</dcterms:modified>
</cp:coreProperties>
</file>