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0610" windowHeight="10485"/>
  </bookViews>
  <sheets>
    <sheet name="Patrimônio Líquido" sheetId="1" r:id="rId1"/>
  </sheets>
  <definedNames>
    <definedName name="_xlnm.Print_Area" localSheetId="0">'Patrimônio Líquido'!$A$1:$G$43</definedName>
  </definedNames>
  <calcPr calcId="125725"/>
</workbook>
</file>

<file path=xl/calcChain.xml><?xml version="1.0" encoding="utf-8"?>
<calcChain xmlns="http://schemas.openxmlformats.org/spreadsheetml/2006/main">
  <c r="F41" i="1"/>
  <c r="F40"/>
  <c r="F39"/>
  <c r="F38"/>
  <c r="F36"/>
  <c r="F35"/>
  <c r="D41"/>
  <c r="D40"/>
  <c r="D39"/>
  <c r="D38"/>
  <c r="D36"/>
  <c r="D35"/>
  <c r="B41"/>
  <c r="B40"/>
  <c r="B39"/>
  <c r="B38"/>
  <c r="B36"/>
  <c r="B35"/>
  <c r="F22"/>
  <c r="D22"/>
  <c r="B22"/>
  <c r="F14"/>
  <c r="F13"/>
  <c r="F12"/>
  <c r="F11"/>
  <c r="F9"/>
  <c r="F8"/>
  <c r="D14"/>
  <c r="D13"/>
  <c r="D12"/>
  <c r="D11"/>
  <c r="D9"/>
  <c r="D8"/>
  <c r="B14"/>
  <c r="B13"/>
  <c r="B12"/>
  <c r="B11"/>
  <c r="B9"/>
  <c r="B8"/>
  <c r="F37"/>
  <c r="D37"/>
  <c r="B37"/>
  <c r="F34"/>
  <c r="F42" s="1"/>
  <c r="G42" s="1"/>
  <c r="D34"/>
  <c r="D42" s="1"/>
  <c r="E42" s="1"/>
  <c r="B34"/>
  <c r="B42" s="1"/>
  <c r="C42" s="1"/>
  <c r="F24"/>
  <c r="D24"/>
  <c r="B24"/>
  <c r="F21"/>
  <c r="F29" s="1"/>
  <c r="G29" s="1"/>
  <c r="D21"/>
  <c r="D29" s="1"/>
  <c r="E29" s="1"/>
  <c r="B21"/>
  <c r="B29" s="1"/>
  <c r="C29" s="1"/>
  <c r="E37" l="1"/>
  <c r="C37"/>
  <c r="G24"/>
  <c r="E24"/>
  <c r="C24"/>
  <c r="C21"/>
  <c r="E21"/>
  <c r="G21"/>
  <c r="C22"/>
  <c r="C23"/>
  <c r="C25"/>
  <c r="C26"/>
  <c r="C27"/>
  <c r="C28"/>
  <c r="E22"/>
  <c r="E23"/>
  <c r="E25"/>
  <c r="E26"/>
  <c r="E27"/>
  <c r="E28"/>
  <c r="G22"/>
  <c r="G23"/>
  <c r="G25"/>
  <c r="G26"/>
  <c r="G27"/>
  <c r="G28"/>
  <c r="C34"/>
  <c r="E34"/>
  <c r="C35"/>
  <c r="C36"/>
  <c r="C38"/>
  <c r="C39"/>
  <c r="C40"/>
  <c r="C41"/>
  <c r="E35"/>
  <c r="E36"/>
  <c r="E38"/>
  <c r="E39"/>
  <c r="E40"/>
  <c r="E41"/>
  <c r="G34"/>
  <c r="G35"/>
  <c r="G36"/>
  <c r="G37"/>
  <c r="G38"/>
  <c r="G39"/>
  <c r="G40"/>
  <c r="G41"/>
  <c r="F10" l="1"/>
  <c r="F7"/>
  <c r="D7"/>
  <c r="D10"/>
  <c r="B10"/>
  <c r="B7"/>
  <c r="B15" s="1"/>
  <c r="C15" l="1"/>
  <c r="C10"/>
  <c r="C7"/>
  <c r="C8"/>
  <c r="C9"/>
  <c r="C11"/>
  <c r="C12"/>
  <c r="C13"/>
  <c r="C14"/>
  <c r="D15"/>
  <c r="F15"/>
  <c r="G15" l="1"/>
  <c r="G14"/>
  <c r="G13"/>
  <c r="G12"/>
  <c r="G11"/>
  <c r="G9"/>
  <c r="G8"/>
  <c r="E15"/>
  <c r="E14"/>
  <c r="E13"/>
  <c r="E12"/>
  <c r="E11"/>
  <c r="E9"/>
  <c r="E8"/>
  <c r="G10"/>
  <c r="G7"/>
  <c r="E7"/>
  <c r="E10"/>
</calcChain>
</file>

<file path=xl/sharedStrings.xml><?xml version="1.0" encoding="utf-8"?>
<sst xmlns="http://schemas.openxmlformats.org/spreadsheetml/2006/main" count="50" uniqueCount="23">
  <si>
    <t>%</t>
  </si>
  <si>
    <t>Patrimônio/Capital</t>
  </si>
  <si>
    <t>Reservas</t>
  </si>
  <si>
    <t>Resultado Acumulado</t>
  </si>
  <si>
    <t>EVOLUÇÃO DO PATRIMÔNIO PÚBLICO</t>
  </si>
  <si>
    <t>ANEXO  VII</t>
  </si>
  <si>
    <t>ANEXO DE METAS FISCAIS</t>
  </si>
  <si>
    <t>PATRIMÔNIO LÍQUIDO</t>
  </si>
  <si>
    <t>LEI DE DIRETRIZES ORÇAMENTÁRIAS 2014</t>
  </si>
  <si>
    <t>TOTAL</t>
  </si>
  <si>
    <t>AMF - Demonstrativo 4 (LRF, Art. 4º, § 2º, inciso III)</t>
  </si>
  <si>
    <t xml:space="preserve">     Patrimônio</t>
  </si>
  <si>
    <t xml:space="preserve">     Capital Realizado</t>
  </si>
  <si>
    <t xml:space="preserve">     Reservas de Capital</t>
  </si>
  <si>
    <t xml:space="preserve">     Reserva de Reavaliação </t>
  </si>
  <si>
    <t xml:space="preserve">     Reserva de Lucros</t>
  </si>
  <si>
    <t>PATRIMÔNIO LÍQUIDO - CONSOLIDADO</t>
  </si>
  <si>
    <r>
      <t>FONTE:</t>
    </r>
    <r>
      <rPr>
        <sz val="10"/>
        <rFont val="Arial"/>
        <family val="2"/>
      </rPr>
      <t xml:space="preserve"> SIAC - Sistema de Administração Financeira e Contábil, Subsecretaria de Contabilidade-SUCON/SEF.</t>
    </r>
  </si>
  <si>
    <r>
      <t>Nota:</t>
    </r>
    <r>
      <rPr>
        <sz val="10"/>
        <rFont val="Arial"/>
        <family val="2"/>
      </rPr>
      <t xml:space="preserve"> Conta Patrimônio de 2010 e 2011 com saldo devedor.</t>
    </r>
  </si>
  <si>
    <r>
      <t>Nota:</t>
    </r>
    <r>
      <rPr>
        <sz val="10"/>
        <rFont val="Arial"/>
        <family val="2"/>
      </rPr>
      <t xml:space="preserve"> A expressiva variação do Patrimônio Líquido de 2012 em relação a 2011, deveu-se, principalmente, aos registros de provisões matemáticas do IPREV efetuados nas variações aumentativas e diminutivas das respectivas classes de contas 96 e 95 (Plano de Contas único utilizado no SIAC) entre outras, que fazem parte da apuração do resultado patrimonial que reflete no Patrimônio Líquido.</t>
    </r>
  </si>
  <si>
    <t>REGIME PREVIDENCIÁRIO</t>
  </si>
  <si>
    <t>R$ milhares</t>
  </si>
  <si>
    <t>SEM REGIME PREVIDENCIÁRIO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</si>
</sst>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_);_(* \(#,##0\);_(* &quot;-&quot;??_);_(@_)"/>
    <numFmt numFmtId="166" formatCode="#,##0.00_ ;[Red]\-#,##0.00\ "/>
  </numFmts>
  <fonts count="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0" fontId="0" fillId="0" borderId="0" xfId="0" applyBorder="1"/>
    <xf numFmtId="0" fontId="3" fillId="0" borderId="0" xfId="0" applyFont="1"/>
    <xf numFmtId="0" fontId="5" fillId="0" borderId="0" xfId="0" applyFont="1" applyFill="1" applyAlignment="1"/>
    <xf numFmtId="0" fontId="2" fillId="0" borderId="0" xfId="0" applyFont="1" applyAlignment="1"/>
    <xf numFmtId="4" fontId="2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5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/>
    <xf numFmtId="0" fontId="3" fillId="0" borderId="0" xfId="0" applyFont="1" applyBorder="1"/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/>
    <xf numFmtId="4" fontId="3" fillId="0" borderId="0" xfId="0" applyNumberFormat="1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0" xfId="0" applyFont="1" applyBorder="1" applyAlignme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view="pageBreakPreview" topLeftCell="A16" zoomScaleNormal="100" zoomScaleSheetLayoutView="100" workbookViewId="0">
      <selection activeCell="I23" sqref="I23"/>
    </sheetView>
  </sheetViews>
  <sheetFormatPr defaultRowHeight="12.75"/>
  <cols>
    <col min="1" max="1" width="40.85546875" customWidth="1"/>
    <col min="2" max="2" width="18.7109375" customWidth="1"/>
    <col min="3" max="3" width="8.7109375" customWidth="1"/>
    <col min="4" max="4" width="18.7109375" customWidth="1"/>
    <col min="5" max="5" width="8.7109375" customWidth="1"/>
    <col min="6" max="6" width="18.7109375" customWidth="1"/>
    <col min="7" max="7" width="8.7109375" customWidth="1"/>
  </cols>
  <sheetData>
    <row r="1" spans="1:13">
      <c r="A1" s="43" t="s">
        <v>5</v>
      </c>
      <c r="B1" s="43"/>
      <c r="C1" s="43"/>
      <c r="D1" s="43"/>
      <c r="E1" s="43"/>
      <c r="F1" s="43"/>
      <c r="G1" s="43"/>
    </row>
    <row r="2" spans="1:13" ht="15">
      <c r="A2" s="44" t="s">
        <v>8</v>
      </c>
      <c r="B2" s="44"/>
      <c r="C2" s="44"/>
      <c r="D2" s="44"/>
      <c r="E2" s="44"/>
      <c r="F2" s="44"/>
      <c r="G2" s="44"/>
      <c r="H2" s="4"/>
      <c r="I2" s="4"/>
      <c r="J2" s="4"/>
      <c r="K2" s="4"/>
      <c r="L2" s="4"/>
      <c r="M2" s="4"/>
    </row>
    <row r="3" spans="1:13" ht="15">
      <c r="A3" s="44" t="s">
        <v>6</v>
      </c>
      <c r="B3" s="44"/>
      <c r="C3" s="44"/>
      <c r="D3" s="44"/>
      <c r="E3" s="44"/>
      <c r="F3" s="44"/>
      <c r="G3" s="44"/>
      <c r="H3" s="4"/>
      <c r="I3" s="4"/>
      <c r="J3" s="4"/>
      <c r="K3" s="4"/>
      <c r="L3" s="4"/>
      <c r="M3" s="4"/>
    </row>
    <row r="4" spans="1:13">
      <c r="A4" s="43" t="s">
        <v>4</v>
      </c>
      <c r="B4" s="43"/>
      <c r="C4" s="43"/>
      <c r="D4" s="43"/>
      <c r="E4" s="43"/>
      <c r="F4" s="43"/>
      <c r="G4" s="43"/>
    </row>
    <row r="5" spans="1:13">
      <c r="A5" s="9" t="s">
        <v>10</v>
      </c>
      <c r="B5" s="1"/>
      <c r="D5" s="46"/>
      <c r="E5" s="46"/>
      <c r="F5" s="48" t="s">
        <v>21</v>
      </c>
      <c r="G5" s="47"/>
    </row>
    <row r="6" spans="1:13" ht="20.100000000000001" customHeight="1">
      <c r="A6" s="36" t="s">
        <v>16</v>
      </c>
      <c r="B6" s="37">
        <v>2010</v>
      </c>
      <c r="C6" s="37" t="s">
        <v>0</v>
      </c>
      <c r="D6" s="37">
        <v>2011</v>
      </c>
      <c r="E6" s="38" t="s">
        <v>0</v>
      </c>
      <c r="F6" s="37">
        <v>2012</v>
      </c>
      <c r="G6" s="38" t="s">
        <v>0</v>
      </c>
      <c r="H6" s="2"/>
    </row>
    <row r="7" spans="1:13" ht="24.95" customHeight="1">
      <c r="A7" s="10" t="s">
        <v>1</v>
      </c>
      <c r="B7" s="31">
        <f>+B8+B9</f>
        <v>15605555.268340001</v>
      </c>
      <c r="C7" s="11">
        <f t="shared" ref="C7:C15" si="0">+B7/$B$15*100</f>
        <v>102.20152358100447</v>
      </c>
      <c r="D7" s="31">
        <f>+D8+D9</f>
        <v>12550585.083799999</v>
      </c>
      <c r="E7" s="11">
        <f t="shared" ref="E7:E15" si="1">+D7/$D$15*100</f>
        <v>100.79248868178806</v>
      </c>
      <c r="F7" s="31">
        <f>SUM(F8:F9)</f>
        <v>45693568.210409999</v>
      </c>
      <c r="G7" s="12">
        <f t="shared" ref="G7:G15" si="2">+F7/$F$15*100</f>
        <v>100.83680335309337</v>
      </c>
      <c r="H7" s="24"/>
    </row>
    <row r="8" spans="1:13" ht="15" customHeight="1">
      <c r="A8" s="13" t="s">
        <v>11</v>
      </c>
      <c r="B8" s="32">
        <f>13135707393.54/1000</f>
        <v>13135707.393540001</v>
      </c>
      <c r="C8" s="7">
        <f t="shared" si="0"/>
        <v>86.026372394300381</v>
      </c>
      <c r="D8" s="35">
        <f>10268611646.64/1000</f>
        <v>10268611.646639999</v>
      </c>
      <c r="E8" s="7">
        <f t="shared" si="1"/>
        <v>82.466189126719797</v>
      </c>
      <c r="F8" s="35">
        <f>43140437008.05/1000</f>
        <v>43140437.008050002</v>
      </c>
      <c r="G8" s="18">
        <f t="shared" si="2"/>
        <v>95.202540171861457</v>
      </c>
      <c r="H8" s="2"/>
    </row>
    <row r="9" spans="1:13" ht="15" customHeight="1">
      <c r="A9" s="13" t="s">
        <v>12</v>
      </c>
      <c r="B9" s="32">
        <f>2469847874.8/1000</f>
        <v>2469847.8748000003</v>
      </c>
      <c r="C9" s="7">
        <f t="shared" si="0"/>
        <v>16.175151186704088</v>
      </c>
      <c r="D9" s="35">
        <f>2281973437.16/1000</f>
        <v>2281973.4371599997</v>
      </c>
      <c r="E9" s="7">
        <f t="shared" si="1"/>
        <v>18.32629955506826</v>
      </c>
      <c r="F9" s="35">
        <f>2553131202.36/1000</f>
        <v>2553131.20236</v>
      </c>
      <c r="G9" s="18">
        <f t="shared" si="2"/>
        <v>5.6342631812319155</v>
      </c>
      <c r="H9" s="2"/>
    </row>
    <row r="10" spans="1:13" ht="24.95" customHeight="1">
      <c r="A10" s="15" t="s">
        <v>2</v>
      </c>
      <c r="B10" s="33">
        <f>+B11+B12+B13</f>
        <v>211609.79014</v>
      </c>
      <c r="C10" s="6">
        <f t="shared" si="0"/>
        <v>1.385842578818095</v>
      </c>
      <c r="D10" s="33">
        <f>+D11+D12+D13</f>
        <v>312994.85141</v>
      </c>
      <c r="E10" s="6">
        <f t="shared" si="1"/>
        <v>2.5136302258068568</v>
      </c>
      <c r="F10" s="33">
        <f>SUM(F11:F13)</f>
        <v>59903.0213</v>
      </c>
      <c r="G10" s="14">
        <f t="shared" si="2"/>
        <v>0.13219429813993211</v>
      </c>
      <c r="H10" s="2"/>
    </row>
    <row r="11" spans="1:13" ht="15" customHeight="1">
      <c r="A11" s="13" t="s">
        <v>13</v>
      </c>
      <c r="B11" s="32">
        <f>22186956.57/1000</f>
        <v>22186.956570000002</v>
      </c>
      <c r="C11" s="7">
        <f t="shared" si="0"/>
        <v>0.14530343368684123</v>
      </c>
      <c r="D11" s="32">
        <f>22004076.57/1000</f>
        <v>22004.076570000001</v>
      </c>
      <c r="E11" s="7">
        <f t="shared" si="1"/>
        <v>0.17671252964116119</v>
      </c>
      <c r="F11" s="32">
        <f>22004076.57/1000</f>
        <v>22004.076570000001</v>
      </c>
      <c r="G11" s="18">
        <f t="shared" si="2"/>
        <v>4.8558710316477391E-2</v>
      </c>
      <c r="H11" s="2"/>
    </row>
    <row r="12" spans="1:13" ht="15" customHeight="1">
      <c r="A12" s="13" t="s">
        <v>14</v>
      </c>
      <c r="B12" s="32">
        <f>11902280.8/1000</f>
        <v>11902.2808</v>
      </c>
      <c r="C12" s="7">
        <f t="shared" si="0"/>
        <v>7.7948602977094272E-2</v>
      </c>
      <c r="D12" s="32">
        <f>11552334.39/1000</f>
        <v>11552.33439</v>
      </c>
      <c r="E12" s="7">
        <f t="shared" si="1"/>
        <v>9.2775637588025386E-2</v>
      </c>
      <c r="F12" s="32">
        <f>11230056.77/1000</f>
        <v>11230.056769999999</v>
      </c>
      <c r="G12" s="18">
        <f t="shared" si="2"/>
        <v>2.4782547533737549E-2</v>
      </c>
      <c r="H12" s="2"/>
    </row>
    <row r="13" spans="1:13" ht="15" customHeight="1">
      <c r="A13" s="13" t="s">
        <v>15</v>
      </c>
      <c r="B13" s="32">
        <f>177520552.77/1000</f>
        <v>177520.55277000001</v>
      </c>
      <c r="C13" s="7">
        <f t="shared" si="0"/>
        <v>1.1625905421541596</v>
      </c>
      <c r="D13" s="32">
        <f>279438440.45/1000</f>
        <v>279438.44044999999</v>
      </c>
      <c r="E13" s="7">
        <f t="shared" si="1"/>
        <v>2.2441420585776704</v>
      </c>
      <c r="F13" s="32">
        <f>26668887.96/1000</f>
        <v>26668.88796</v>
      </c>
      <c r="G13" s="18">
        <f t="shared" si="2"/>
        <v>5.8853040289717162E-2</v>
      </c>
      <c r="H13" s="2"/>
    </row>
    <row r="14" spans="1:13" ht="24.95" customHeight="1">
      <c r="A14" s="15" t="s">
        <v>3</v>
      </c>
      <c r="B14" s="40">
        <f>-547769141.92/1000</f>
        <v>-547769.14191999997</v>
      </c>
      <c r="C14" s="8">
        <f t="shared" si="0"/>
        <v>-3.5873661598225519</v>
      </c>
      <c r="D14" s="40">
        <f>-411674790.35/1000</f>
        <v>-411674.79035000002</v>
      </c>
      <c r="E14" s="8">
        <f t="shared" si="1"/>
        <v>-3.3061189075949118</v>
      </c>
      <c r="F14" s="40">
        <f>-439095239.04/1000</f>
        <v>-439095.23904000001</v>
      </c>
      <c r="G14" s="16">
        <f t="shared" si="2"/>
        <v>-0.96899765123330295</v>
      </c>
      <c r="H14" s="2"/>
    </row>
    <row r="15" spans="1:13" ht="20.100000000000001" customHeight="1">
      <c r="A15" s="17" t="s">
        <v>9</v>
      </c>
      <c r="B15" s="34">
        <f>B7+B10+B14</f>
        <v>15269395.91656</v>
      </c>
      <c r="C15" s="19">
        <f t="shared" si="0"/>
        <v>100</v>
      </c>
      <c r="D15" s="34">
        <f>D7+D10+D14</f>
        <v>12451905.144859999</v>
      </c>
      <c r="E15" s="19">
        <f t="shared" si="1"/>
        <v>100</v>
      </c>
      <c r="F15" s="34">
        <f>F7+F10+F14</f>
        <v>45314375.99267</v>
      </c>
      <c r="G15" s="20">
        <f t="shared" si="2"/>
        <v>100</v>
      </c>
      <c r="H15" s="2"/>
    </row>
    <row r="16" spans="1:13">
      <c r="A16" s="45" t="s">
        <v>17</v>
      </c>
      <c r="B16" s="45"/>
      <c r="C16" s="45"/>
      <c r="D16" s="45"/>
      <c r="E16" s="45"/>
      <c r="F16" s="45"/>
      <c r="G16" s="45"/>
    </row>
    <row r="17" spans="1:8" ht="55.5" customHeight="1">
      <c r="A17" s="42" t="s">
        <v>19</v>
      </c>
      <c r="B17" s="42"/>
      <c r="C17" s="42"/>
      <c r="D17" s="42"/>
      <c r="E17" s="42"/>
      <c r="F17" s="42"/>
      <c r="G17" s="42"/>
      <c r="H17" s="5"/>
    </row>
    <row r="18" spans="1:8">
      <c r="A18" s="9"/>
      <c r="B18" s="1"/>
      <c r="D18" s="46"/>
      <c r="E18" s="46"/>
      <c r="F18" s="47"/>
      <c r="G18" s="47"/>
    </row>
    <row r="19" spans="1:8" ht="20.100000000000001" customHeight="1">
      <c r="A19" s="41" t="s">
        <v>20</v>
      </c>
      <c r="B19" s="41"/>
      <c r="C19" s="41"/>
      <c r="D19" s="41"/>
      <c r="E19" s="41"/>
      <c r="F19" s="41"/>
      <c r="G19" s="41"/>
      <c r="H19" s="2"/>
    </row>
    <row r="20" spans="1:8" ht="20.100000000000001" customHeight="1">
      <c r="A20" s="39" t="s">
        <v>7</v>
      </c>
      <c r="B20" s="37">
        <v>2010</v>
      </c>
      <c r="C20" s="37" t="s">
        <v>0</v>
      </c>
      <c r="D20" s="37">
        <v>2011</v>
      </c>
      <c r="E20" s="38" t="s">
        <v>0</v>
      </c>
      <c r="F20" s="37">
        <v>2012</v>
      </c>
      <c r="G20" s="38" t="s">
        <v>0</v>
      </c>
      <c r="H20" s="2"/>
    </row>
    <row r="21" spans="1:8" ht="24.95" customHeight="1">
      <c r="A21" s="10" t="s">
        <v>1</v>
      </c>
      <c r="B21" s="31">
        <f>+B22+B23</f>
        <v>493627.31107</v>
      </c>
      <c r="C21" s="11">
        <f>+B21/$B$29*100</f>
        <v>100</v>
      </c>
      <c r="D21" s="31">
        <f>+D22+D23</f>
        <v>5692145.5159700001</v>
      </c>
      <c r="E21" s="11">
        <f>+D21/$D$29*100</f>
        <v>100</v>
      </c>
      <c r="F21" s="31">
        <f>SUM(F22:F23)</f>
        <v>23186651.895099998</v>
      </c>
      <c r="G21" s="12">
        <f>+F21/$F$29*100</f>
        <v>100</v>
      </c>
      <c r="H21" s="24"/>
    </row>
    <row r="22" spans="1:8" ht="15" customHeight="1">
      <c r="A22" s="13" t="s">
        <v>11</v>
      </c>
      <c r="B22" s="32">
        <f>493627311.07/1000</f>
        <v>493627.31107</v>
      </c>
      <c r="C22" s="7">
        <f t="shared" ref="C22:C29" si="3">+B22/$B$29*100</f>
        <v>100</v>
      </c>
      <c r="D22" s="35">
        <f>5692145515.97/1000</f>
        <v>5692145.5159700001</v>
      </c>
      <c r="E22" s="7">
        <f t="shared" ref="E22:E29" si="4">+D22/$D$29*100</f>
        <v>100</v>
      </c>
      <c r="F22" s="35">
        <f>23186651895.1/1000</f>
        <v>23186651.895099998</v>
      </c>
      <c r="G22" s="18">
        <f t="shared" ref="G22:G29" si="5">+F22/$F$29*100</f>
        <v>100</v>
      </c>
      <c r="H22" s="2"/>
    </row>
    <row r="23" spans="1:8" ht="15" customHeight="1">
      <c r="A23" s="13" t="s">
        <v>12</v>
      </c>
      <c r="B23" s="32">
        <v>0</v>
      </c>
      <c r="C23" s="7">
        <f t="shared" si="3"/>
        <v>0</v>
      </c>
      <c r="D23" s="35">
        <v>0</v>
      </c>
      <c r="E23" s="7">
        <f t="shared" si="4"/>
        <v>0</v>
      </c>
      <c r="F23" s="35">
        <v>0</v>
      </c>
      <c r="G23" s="18">
        <f t="shared" si="5"/>
        <v>0</v>
      </c>
      <c r="H23" s="2"/>
    </row>
    <row r="24" spans="1:8" ht="24.95" customHeight="1">
      <c r="A24" s="15" t="s">
        <v>2</v>
      </c>
      <c r="B24" s="33">
        <f>+B25+B26+B27</f>
        <v>0</v>
      </c>
      <c r="C24" s="6">
        <f t="shared" si="3"/>
        <v>0</v>
      </c>
      <c r="D24" s="33">
        <f>+D25+D26+D27</f>
        <v>0</v>
      </c>
      <c r="E24" s="6">
        <f t="shared" si="4"/>
        <v>0</v>
      </c>
      <c r="F24" s="33">
        <f>SUM(F25:F27)</f>
        <v>0</v>
      </c>
      <c r="G24" s="14">
        <f t="shared" si="5"/>
        <v>0</v>
      </c>
      <c r="H24" s="2"/>
    </row>
    <row r="25" spans="1:8" ht="15" customHeight="1">
      <c r="A25" s="13" t="s">
        <v>13</v>
      </c>
      <c r="B25" s="32">
        <v>0</v>
      </c>
      <c r="C25" s="7">
        <f t="shared" si="3"/>
        <v>0</v>
      </c>
      <c r="D25" s="32">
        <v>0</v>
      </c>
      <c r="E25" s="7">
        <f t="shared" si="4"/>
        <v>0</v>
      </c>
      <c r="F25" s="32">
        <v>0</v>
      </c>
      <c r="G25" s="18">
        <f t="shared" si="5"/>
        <v>0</v>
      </c>
      <c r="H25" s="2"/>
    </row>
    <row r="26" spans="1:8" ht="15" customHeight="1">
      <c r="A26" s="13" t="s">
        <v>14</v>
      </c>
      <c r="B26" s="32">
        <v>0</v>
      </c>
      <c r="C26" s="7">
        <f t="shared" si="3"/>
        <v>0</v>
      </c>
      <c r="D26" s="32">
        <v>0</v>
      </c>
      <c r="E26" s="7">
        <f t="shared" si="4"/>
        <v>0</v>
      </c>
      <c r="F26" s="32">
        <v>0</v>
      </c>
      <c r="G26" s="18">
        <f t="shared" si="5"/>
        <v>0</v>
      </c>
      <c r="H26" s="2"/>
    </row>
    <row r="27" spans="1:8" ht="15" customHeight="1">
      <c r="A27" s="13" t="s">
        <v>15</v>
      </c>
      <c r="B27" s="32">
        <v>0</v>
      </c>
      <c r="C27" s="7">
        <f t="shared" si="3"/>
        <v>0</v>
      </c>
      <c r="D27" s="32">
        <v>0</v>
      </c>
      <c r="E27" s="7">
        <f t="shared" si="4"/>
        <v>0</v>
      </c>
      <c r="F27" s="32">
        <v>0</v>
      </c>
      <c r="G27" s="18">
        <f t="shared" si="5"/>
        <v>0</v>
      </c>
      <c r="H27" s="2"/>
    </row>
    <row r="28" spans="1:8" ht="24.95" customHeight="1">
      <c r="A28" s="15" t="s">
        <v>3</v>
      </c>
      <c r="B28" s="33">
        <v>0</v>
      </c>
      <c r="C28" s="8">
        <f t="shared" si="3"/>
        <v>0</v>
      </c>
      <c r="D28" s="33">
        <v>0</v>
      </c>
      <c r="E28" s="8">
        <f t="shared" si="4"/>
        <v>0</v>
      </c>
      <c r="F28" s="33">
        <v>0</v>
      </c>
      <c r="G28" s="16">
        <f t="shared" si="5"/>
        <v>0</v>
      </c>
      <c r="H28" s="2"/>
    </row>
    <row r="29" spans="1:8" ht="20.100000000000001" customHeight="1">
      <c r="A29" s="17" t="s">
        <v>9</v>
      </c>
      <c r="B29" s="34">
        <f>B21+B24+B28</f>
        <v>493627.31107</v>
      </c>
      <c r="C29" s="19">
        <f t="shared" si="3"/>
        <v>100</v>
      </c>
      <c r="D29" s="34">
        <f>D21+D24+D28</f>
        <v>5692145.5159700001</v>
      </c>
      <c r="E29" s="19">
        <f t="shared" si="4"/>
        <v>100</v>
      </c>
      <c r="F29" s="34">
        <f>F21+F24+F28</f>
        <v>23186651.895099998</v>
      </c>
      <c r="G29" s="20">
        <f t="shared" si="5"/>
        <v>100</v>
      </c>
      <c r="H29" s="2"/>
    </row>
    <row r="30" spans="1:8">
      <c r="A30" s="42" t="s">
        <v>18</v>
      </c>
      <c r="B30" s="42"/>
      <c r="C30" s="42"/>
      <c r="D30" s="42"/>
      <c r="E30" s="42"/>
      <c r="F30" s="42"/>
      <c r="G30" s="42"/>
      <c r="H30" s="49"/>
    </row>
    <row r="31" spans="1:8">
      <c r="A31" s="29"/>
      <c r="B31" s="29"/>
      <c r="C31" s="29"/>
      <c r="D31" s="29"/>
      <c r="E31" s="29"/>
      <c r="F31" s="29"/>
      <c r="G31" s="29"/>
      <c r="H31" s="2"/>
    </row>
    <row r="32" spans="1:8" ht="20.100000000000001" customHeight="1">
      <c r="A32" s="41" t="s">
        <v>22</v>
      </c>
      <c r="B32" s="41"/>
      <c r="C32" s="41"/>
      <c r="D32" s="41"/>
      <c r="E32" s="41"/>
      <c r="F32" s="41"/>
      <c r="G32" s="41"/>
      <c r="H32" s="2"/>
    </row>
    <row r="33" spans="1:8" ht="20.100000000000001" customHeight="1">
      <c r="A33" s="39" t="s">
        <v>7</v>
      </c>
      <c r="B33" s="37">
        <v>2010</v>
      </c>
      <c r="C33" s="37" t="s">
        <v>0</v>
      </c>
      <c r="D33" s="37">
        <v>2011</v>
      </c>
      <c r="E33" s="38" t="s">
        <v>0</v>
      </c>
      <c r="F33" s="37">
        <v>2012</v>
      </c>
      <c r="G33" s="38" t="s">
        <v>0</v>
      </c>
      <c r="H33" s="2"/>
    </row>
    <row r="34" spans="1:8" ht="24.95" customHeight="1">
      <c r="A34" s="10" t="s">
        <v>1</v>
      </c>
      <c r="B34" s="31">
        <f>+B35+B36</f>
        <v>16099182.579410002</v>
      </c>
      <c r="C34" s="11">
        <f>+B34/$B$42*100</f>
        <v>102.13258171941769</v>
      </c>
      <c r="D34" s="31">
        <f>+D35+D36</f>
        <v>18242730.599769998</v>
      </c>
      <c r="E34" s="11">
        <f>+D34/$D$42*100</f>
        <v>100.54386939710784</v>
      </c>
      <c r="F34" s="31">
        <f>SUM(F35:F36)</f>
        <v>22506916.315310001</v>
      </c>
      <c r="G34" s="12">
        <f>+F34/$F$42*100</f>
        <v>101.71365214094314</v>
      </c>
      <c r="H34" s="24"/>
    </row>
    <row r="35" spans="1:8" ht="15" customHeight="1">
      <c r="A35" s="13" t="s">
        <v>11</v>
      </c>
      <c r="B35" s="32">
        <f>13629334704.61/1000</f>
        <v>13629334.704610001</v>
      </c>
      <c r="C35" s="7">
        <f t="shared" ref="C35:C42" si="6">+B35/$B$42*100</f>
        <v>86.463963846224672</v>
      </c>
      <c r="D35" s="35">
        <f>15960757162.61/1000</f>
        <v>15960757.16261</v>
      </c>
      <c r="E35" s="7">
        <f t="shared" ref="E35:E42" si="7">+D35/$D$42*100</f>
        <v>87.966890420266694</v>
      </c>
      <c r="F35" s="35">
        <f>19953785112.95/1000</f>
        <v>19953785.112950001</v>
      </c>
      <c r="G35" s="18">
        <f t="shared" ref="G35:G42" si="8">+F35/$F$42*100</f>
        <v>90.175496698014527</v>
      </c>
      <c r="H35" s="2"/>
    </row>
    <row r="36" spans="1:8" ht="15" customHeight="1">
      <c r="A36" s="13" t="s">
        <v>12</v>
      </c>
      <c r="B36" s="32">
        <f>2469847874.8/1000</f>
        <v>2469847.8748000003</v>
      </c>
      <c r="C36" s="7">
        <f t="shared" si="6"/>
        <v>15.668617873193014</v>
      </c>
      <c r="D36" s="35">
        <f>2281973437.16/1000</f>
        <v>2281973.4371599997</v>
      </c>
      <c r="E36" s="7">
        <f t="shared" si="7"/>
        <v>12.576978976841167</v>
      </c>
      <c r="F36" s="35">
        <f>2553131202.36/1000</f>
        <v>2553131.20236</v>
      </c>
      <c r="G36" s="18">
        <f t="shared" si="8"/>
        <v>11.538155442928614</v>
      </c>
      <c r="H36" s="2"/>
    </row>
    <row r="37" spans="1:8" ht="24.95" customHeight="1">
      <c r="A37" s="15" t="s">
        <v>2</v>
      </c>
      <c r="B37" s="33">
        <f>+B38+B39+B40</f>
        <v>211609.79014</v>
      </c>
      <c r="C37" s="6">
        <f t="shared" si="6"/>
        <v>1.3424441941383596</v>
      </c>
      <c r="D37" s="33">
        <f>+D38+D39+D40</f>
        <v>312994.85141</v>
      </c>
      <c r="E37" s="6">
        <f t="shared" si="7"/>
        <v>1.7250549905358459</v>
      </c>
      <c r="F37" s="33">
        <f>SUM(F38:F40)</f>
        <v>59903.0213</v>
      </c>
      <c r="G37" s="14">
        <f t="shared" si="8"/>
        <v>0.27071478763863638</v>
      </c>
      <c r="H37" s="2"/>
    </row>
    <row r="38" spans="1:8" ht="15" customHeight="1">
      <c r="A38" s="13" t="s">
        <v>13</v>
      </c>
      <c r="B38" s="32">
        <f>22186956.57/1000</f>
        <v>22186.956570000002</v>
      </c>
      <c r="C38" s="7">
        <f t="shared" si="6"/>
        <v>0.1407531807166908</v>
      </c>
      <c r="D38" s="32">
        <f>22004076.57/1000</f>
        <v>22004.076570000001</v>
      </c>
      <c r="E38" s="7">
        <f t="shared" si="7"/>
        <v>0.12127433383716878</v>
      </c>
      <c r="F38" s="32">
        <f>22004076.57/1000</f>
        <v>22004.076570000001</v>
      </c>
      <c r="G38" s="18">
        <f t="shared" si="8"/>
        <v>9.9441209918269102E-2</v>
      </c>
      <c r="H38" s="2"/>
    </row>
    <row r="39" spans="1:8" ht="15" customHeight="1">
      <c r="A39" s="13" t="s">
        <v>14</v>
      </c>
      <c r="B39" s="32">
        <f>11902280.8/1000</f>
        <v>11902.2808</v>
      </c>
      <c r="C39" s="7">
        <f t="shared" si="6"/>
        <v>7.5507601734274232E-2</v>
      </c>
      <c r="D39" s="32">
        <f>11552334.39/1000</f>
        <v>11552.33439</v>
      </c>
      <c r="E39" s="7">
        <f t="shared" si="7"/>
        <v>6.3670095536822874E-2</v>
      </c>
      <c r="F39" s="32">
        <f>11230056.77/1000</f>
        <v>11230.056769999999</v>
      </c>
      <c r="G39" s="18">
        <f t="shared" si="8"/>
        <v>5.0751070107717261E-2</v>
      </c>
      <c r="H39" s="2"/>
    </row>
    <row r="40" spans="1:8" ht="15" customHeight="1">
      <c r="A40" s="13" t="s">
        <v>15</v>
      </c>
      <c r="B40" s="32">
        <f>177520552.77/1000</f>
        <v>177520.55277000001</v>
      </c>
      <c r="C40" s="7">
        <f t="shared" si="6"/>
        <v>1.1261834116873946</v>
      </c>
      <c r="D40" s="32">
        <f>279438440.45/1000</f>
        <v>279438.44044999999</v>
      </c>
      <c r="E40" s="7">
        <f t="shared" si="7"/>
        <v>1.540110561161854</v>
      </c>
      <c r="F40" s="32">
        <f>26668887.96/1000</f>
        <v>26668.88796</v>
      </c>
      <c r="G40" s="18">
        <f t="shared" si="8"/>
        <v>0.12052250761265001</v>
      </c>
      <c r="H40" s="2"/>
    </row>
    <row r="41" spans="1:8" ht="24.95" customHeight="1">
      <c r="A41" s="15" t="s">
        <v>3</v>
      </c>
      <c r="B41" s="40">
        <f>-547769141.92/1000</f>
        <v>-547769.14191999997</v>
      </c>
      <c r="C41" s="8">
        <f t="shared" si="6"/>
        <v>-3.4750259135560388</v>
      </c>
      <c r="D41" s="40">
        <f>-411674790.35/1000</f>
        <v>-411674.79035000002</v>
      </c>
      <c r="E41" s="8">
        <f t="shared" si="7"/>
        <v>-2.2689243876437013</v>
      </c>
      <c r="F41" s="40">
        <f>-439095239.04/1000</f>
        <v>-439095.23904000001</v>
      </c>
      <c r="G41" s="16">
        <f t="shared" si="8"/>
        <v>-1.9843669285817791</v>
      </c>
      <c r="H41" s="2"/>
    </row>
    <row r="42" spans="1:8" ht="20.100000000000001" customHeight="1">
      <c r="A42" s="17" t="s">
        <v>9</v>
      </c>
      <c r="B42" s="34">
        <f>B34+B37+B41</f>
        <v>15763023.227630001</v>
      </c>
      <c r="C42" s="19">
        <f t="shared" si="6"/>
        <v>100</v>
      </c>
      <c r="D42" s="34">
        <f>D34+D37+D41</f>
        <v>18144050.660829999</v>
      </c>
      <c r="E42" s="19">
        <f t="shared" si="7"/>
        <v>100</v>
      </c>
      <c r="F42" s="34">
        <f>F34+F37+F41</f>
        <v>22127724.097570002</v>
      </c>
      <c r="G42" s="20">
        <f t="shared" si="8"/>
        <v>100</v>
      </c>
      <c r="H42" s="2"/>
    </row>
    <row r="43" spans="1:8">
      <c r="A43" s="30"/>
      <c r="B43" s="29"/>
      <c r="C43" s="29"/>
      <c r="D43" s="29"/>
      <c r="E43" s="29"/>
      <c r="F43" s="29"/>
      <c r="G43" s="29"/>
      <c r="H43" s="2"/>
    </row>
    <row r="44" spans="1:8">
      <c r="A44" s="30"/>
      <c r="B44" s="21"/>
      <c r="C44" s="21"/>
      <c r="D44" s="21"/>
      <c r="E44" s="21"/>
      <c r="F44" s="21"/>
      <c r="G44" s="21"/>
      <c r="H44" s="2"/>
    </row>
    <row r="45" spans="1:8">
      <c r="A45" s="22"/>
      <c r="B45" s="23"/>
      <c r="C45" s="23"/>
      <c r="D45" s="25"/>
      <c r="E45" s="25"/>
      <c r="F45" s="25"/>
      <c r="G45" s="26"/>
      <c r="H45" s="2"/>
    </row>
    <row r="46" spans="1:8">
      <c r="A46" s="22"/>
      <c r="B46" s="23"/>
      <c r="C46" s="23"/>
      <c r="D46" s="26"/>
      <c r="E46" s="25"/>
      <c r="F46" s="25"/>
      <c r="G46" s="25"/>
      <c r="H46" s="2"/>
    </row>
    <row r="47" spans="1:8">
      <c r="A47" s="22"/>
      <c r="B47" s="25"/>
      <c r="C47" s="23"/>
      <c r="D47" s="25"/>
      <c r="E47" s="25"/>
      <c r="F47" s="25"/>
      <c r="G47" s="26"/>
      <c r="H47" s="2"/>
    </row>
    <row r="48" spans="1:8">
      <c r="A48" s="29"/>
      <c r="B48" s="29"/>
      <c r="C48" s="29"/>
      <c r="D48" s="29"/>
      <c r="E48" s="29"/>
      <c r="F48" s="29"/>
      <c r="G48" s="29"/>
    </row>
    <row r="49" spans="1:7">
      <c r="A49" s="30"/>
      <c r="B49" s="29"/>
      <c r="C49" s="29"/>
      <c r="D49" s="29"/>
      <c r="E49" s="29"/>
      <c r="F49" s="29"/>
      <c r="G49" s="29"/>
    </row>
    <row r="50" spans="1:7">
      <c r="A50" s="30"/>
      <c r="B50" s="21"/>
      <c r="C50" s="21"/>
      <c r="D50" s="21"/>
      <c r="E50" s="21"/>
      <c r="F50" s="21"/>
      <c r="G50" s="21"/>
    </row>
    <row r="51" spans="1:7">
      <c r="A51" s="22"/>
      <c r="B51" s="23"/>
      <c r="C51" s="23"/>
      <c r="D51" s="23"/>
      <c r="E51" s="23"/>
      <c r="F51" s="23"/>
      <c r="G51" s="23"/>
    </row>
    <row r="52" spans="1:7">
      <c r="A52" s="22"/>
      <c r="B52" s="23"/>
      <c r="C52" s="23"/>
      <c r="D52" s="23"/>
      <c r="E52" s="23"/>
      <c r="F52" s="23"/>
      <c r="G52" s="23"/>
    </row>
    <row r="53" spans="1:7">
      <c r="A53" s="22"/>
      <c r="B53" s="23"/>
      <c r="C53" s="23"/>
      <c r="D53" s="23"/>
      <c r="E53" s="23"/>
      <c r="F53" s="23"/>
      <c r="G53" s="23"/>
    </row>
    <row r="54" spans="1:7">
      <c r="A54" s="27"/>
      <c r="B54" s="27"/>
      <c r="C54" s="27"/>
      <c r="D54" s="27"/>
      <c r="E54" s="27"/>
      <c r="F54" s="27"/>
      <c r="G54" s="27"/>
    </row>
    <row r="55" spans="1:7">
      <c r="A55" s="3"/>
      <c r="B55" s="28"/>
      <c r="C55" s="3"/>
      <c r="D55" s="3"/>
      <c r="E55" s="3"/>
      <c r="F55" s="3"/>
      <c r="G55" s="3"/>
    </row>
  </sheetData>
  <mergeCells count="13">
    <mergeCell ref="A19:G19"/>
    <mergeCell ref="A30:G30"/>
    <mergeCell ref="A32:G32"/>
    <mergeCell ref="A1:G1"/>
    <mergeCell ref="A2:G2"/>
    <mergeCell ref="A3:G3"/>
    <mergeCell ref="A4:G4"/>
    <mergeCell ref="A16:G16"/>
    <mergeCell ref="D5:E5"/>
    <mergeCell ref="D18:E18"/>
    <mergeCell ref="F18:G18"/>
    <mergeCell ref="F5:G5"/>
    <mergeCell ref="A17:G17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Patrimônio Líquido</vt:lpstr>
      <vt:lpstr>'Patrimônio Líquido'!Area_de_impressao</vt:lpstr>
    </vt:vector>
  </TitlesOfParts>
  <Company>Residencial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Nonato</dc:creator>
  <cp:lastModifiedBy>raimundo.silva</cp:lastModifiedBy>
  <cp:lastPrinted>2013-05-15T22:23:52Z</cp:lastPrinted>
  <dcterms:created xsi:type="dcterms:W3CDTF">2009-05-13T03:23:14Z</dcterms:created>
  <dcterms:modified xsi:type="dcterms:W3CDTF">2013-05-15T22:37:28Z</dcterms:modified>
</cp:coreProperties>
</file>