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445" windowWidth="20550" windowHeight="1230" firstSheet="1" activeTab="1"/>
  </bookViews>
  <sheets>
    <sheet name="AMF-Demonstrativo I" sheetId="16" state="hidden" r:id="rId1"/>
    <sheet name="Metas Anuais" sheetId="22" r:id="rId2"/>
    <sheet name="ANEXO I (2)" sheetId="15" state="hidden" r:id="rId3"/>
    <sheet name="irpf_segsoc_inss" sheetId="12" state="hidden" r:id="rId4"/>
  </sheets>
  <definedNames>
    <definedName name="_xlnm.Print_Area" localSheetId="0">'AMF-Demonstrativo I'!$A$1:$P$29</definedName>
    <definedName name="_xlnm.Print_Area" localSheetId="2">'ANEXO I (2)'!$A$1:$F$75</definedName>
    <definedName name="_xlnm.Print_Area" localSheetId="3">irpf_segsoc_inss!$A$1:$E$53</definedName>
    <definedName name="_xlnm.Print_Area" localSheetId="1">'Metas Anuais'!$A$1:$D$30</definedName>
  </definedNames>
  <calcPr calcId="125725"/>
</workbook>
</file>

<file path=xl/calcChain.xml><?xml version="1.0" encoding="utf-8"?>
<calcChain xmlns="http://schemas.openxmlformats.org/spreadsheetml/2006/main">
  <c r="D21" i="22"/>
  <c r="C21"/>
  <c r="B21"/>
  <c r="D6" i="15" l="1"/>
  <c r="D5" s="1"/>
  <c r="D4" s="1"/>
  <c r="N16" i="16"/>
  <c r="P16" s="1"/>
  <c r="H16"/>
  <c r="J16" s="1"/>
  <c r="B11"/>
  <c r="C11"/>
  <c r="D11"/>
  <c r="E11"/>
  <c r="F11"/>
  <c r="G11"/>
  <c r="B13"/>
  <c r="C13"/>
  <c r="D13"/>
  <c r="E13"/>
  <c r="F13"/>
  <c r="G13"/>
  <c r="C14"/>
  <c r="B14" s="1"/>
  <c r="E14"/>
  <c r="D14" s="1"/>
  <c r="G14"/>
  <c r="F14" s="1"/>
  <c r="C15"/>
  <c r="B15" s="1"/>
  <c r="E15"/>
  <c r="D15" s="1"/>
  <c r="G15"/>
  <c r="F15" s="1"/>
  <c r="B16"/>
  <c r="E16"/>
  <c r="D16" s="1"/>
  <c r="F16"/>
  <c r="O16"/>
  <c r="I16"/>
  <c r="K16" l="1"/>
  <c r="M16" s="1"/>
  <c r="L16"/>
  <c r="H10" l="1"/>
  <c r="J10" s="1"/>
  <c r="I10" l="1"/>
  <c r="H11"/>
  <c r="J11" s="1"/>
  <c r="I11"/>
  <c r="H12"/>
  <c r="J12" s="1"/>
  <c r="I12"/>
  <c r="O10" l="1"/>
  <c r="N10"/>
  <c r="P10" s="1"/>
  <c r="I13"/>
  <c r="I14" s="1"/>
  <c r="H13"/>
  <c r="K12" l="1"/>
  <c r="M12" s="1"/>
  <c r="L12"/>
  <c r="N11"/>
  <c r="O11"/>
  <c r="J13"/>
  <c r="H14"/>
  <c r="J14" s="1"/>
  <c r="L13" l="1"/>
  <c r="O12"/>
  <c r="K13"/>
  <c r="P11"/>
  <c r="N12"/>
  <c r="P12" s="1"/>
  <c r="H15"/>
  <c r="J15" s="1"/>
  <c r="N13" l="1"/>
  <c r="M13"/>
  <c r="O13"/>
  <c r="O14" s="1"/>
  <c r="I15"/>
  <c r="P13" l="1"/>
  <c r="N14"/>
  <c r="P14" s="1"/>
  <c r="N15" l="1"/>
  <c r="P15" s="1"/>
  <c r="O15" l="1"/>
  <c r="L10" l="1"/>
  <c r="K10" l="1"/>
  <c r="M10" s="1"/>
  <c r="K11"/>
  <c r="L11"/>
  <c r="L14" s="1"/>
  <c r="K14" l="1"/>
  <c r="M14" s="1"/>
  <c r="M11"/>
  <c r="K15" l="1"/>
  <c r="M15" s="1"/>
  <c r="L15" l="1"/>
</calcChain>
</file>

<file path=xl/sharedStrings.xml><?xml version="1.0" encoding="utf-8"?>
<sst xmlns="http://schemas.openxmlformats.org/spreadsheetml/2006/main" count="228" uniqueCount="220">
  <si>
    <t>ANEXO DE METAS FISCAIS</t>
  </si>
  <si>
    <t>NOTAS:</t>
  </si>
  <si>
    <t xml:space="preserve">corrente                                    (B) </t>
  </si>
  <si>
    <t>constante          (C) = D/I1/I2</t>
  </si>
  <si>
    <t>constante                           (E) = F/I1/I2/I3</t>
  </si>
  <si>
    <t>ANEXO II</t>
  </si>
  <si>
    <t>constante              (A)  = B/I1</t>
  </si>
  <si>
    <t>corrente                (D) = B*P2*I2</t>
  </si>
  <si>
    <t>corrente             (F) = D*P3*I3</t>
  </si>
  <si>
    <t>ANEXO I</t>
  </si>
  <si>
    <t>RELATÓRIO DA RECEITA REALIZADA E PREVISTA DE ORIGEM TRIBUTÁRIA: 2010 A 2012</t>
  </si>
  <si>
    <t>VALORES CORRENTES EM R$</t>
  </si>
  <si>
    <t>CÓDIGO</t>
  </si>
  <si>
    <t>FONTE</t>
  </si>
  <si>
    <t>ESPECIFICAÇÃO</t>
  </si>
  <si>
    <t>TOTAL DA RECEITA DE ORIGEM TRIBUTÁRIA</t>
  </si>
  <si>
    <t>1100.00.00</t>
  </si>
  <si>
    <t xml:space="preserve">  RECEITA TRIBUTÁRIA</t>
  </si>
  <si>
    <t>1110.00.00</t>
  </si>
  <si>
    <t xml:space="preserve">   IMPOSTOS</t>
  </si>
  <si>
    <t>1112.00.00</t>
  </si>
  <si>
    <r>
      <t xml:space="preserve">    IMPOSTO SOBRE O PATRIMÔNIO E A RENDA</t>
    </r>
    <r>
      <rPr>
        <b/>
        <sz val="10"/>
        <color indexed="10"/>
        <rFont val="Arial"/>
        <family val="2"/>
      </rPr>
      <t/>
    </r>
  </si>
  <si>
    <t>1112.02.00</t>
  </si>
  <si>
    <t xml:space="preserve">    IMPOSTO S/ PROPRIEDADE PREDIAL E TERRITORIAL URBANO </t>
  </si>
  <si>
    <t>1112.05.00</t>
  </si>
  <si>
    <t xml:space="preserve">    IMPOSTO S/ PROPRIEDADE DE VEÍCULO AUTOMOTORES</t>
  </si>
  <si>
    <t>1112.07.00</t>
  </si>
  <si>
    <t xml:space="preserve">    IMPOSTO S/TRANS. CAUSA MORTIS OU DOAÇÃO BENS E DIREITOS </t>
  </si>
  <si>
    <t>1112.08.00</t>
  </si>
  <si>
    <t xml:space="preserve">    IMPOSTO DE TRANS. INTER VIVOS DE BENS IMÓVEIS </t>
  </si>
  <si>
    <t>1113.00.00</t>
  </si>
  <si>
    <t xml:space="preserve">    IMPOSTO SOBRE A PRODUÇÃO E CIRCULAÇÃO</t>
  </si>
  <si>
    <t>1113.02.00</t>
  </si>
  <si>
    <t xml:space="preserve">    IMPOSTO S/ OP. REL.CIRC.MERC. S/ SERV.TRANSP.E COMUNICAÇÃO</t>
  </si>
  <si>
    <t>100.</t>
  </si>
  <si>
    <t xml:space="preserve">          ICMS PADES LEI 1314 DE 19.12.96</t>
  </si>
  <si>
    <t xml:space="preserve">          FIN. ESPECIAL PARA O DESENVOLVIMENTO - FIDE</t>
  </si>
  <si>
    <t>1113.05.00</t>
  </si>
  <si>
    <t xml:space="preserve">    IMPOSTO SOBRE SERVIÇOS DE QUALQUER NATUREZA</t>
  </si>
  <si>
    <t>1113.06.00</t>
  </si>
  <si>
    <t xml:space="preserve">    IMPOSTO SIMPLES </t>
  </si>
  <si>
    <t>1120.00.00</t>
  </si>
  <si>
    <t xml:space="preserve">   TAXAS</t>
  </si>
  <si>
    <t>1121.00.00</t>
  </si>
  <si>
    <t xml:space="preserve">    PELO EXERCÍCIO DO PODER DE POLÍCIA</t>
  </si>
  <si>
    <t>1121.29.00</t>
  </si>
  <si>
    <t>1121.41.00</t>
  </si>
  <si>
    <t xml:space="preserve">    TAXA DE FISC.SERV.PÚBLICOS DE ABASTECIMENTO DE ÁGUA E SANEAMENTO</t>
  </si>
  <si>
    <t>1121.42.00</t>
  </si>
  <si>
    <t xml:space="preserve">    TAXA DE FISCALIZAÇÃO DO USO DOS RECURSOS HÍDRICOS</t>
  </si>
  <si>
    <t>1122.00.00</t>
  </si>
  <si>
    <t xml:space="preserve">    PELA PRESTAÇÃO DE SERVIÇOS</t>
  </si>
  <si>
    <t>1122.05.00</t>
  </si>
  <si>
    <t xml:space="preserve">    TAXA DE EXPEDIENTE</t>
  </si>
  <si>
    <t xml:space="preserve">    TAXA DE VISTORIA EM ESTABELECIMENTO - SID</t>
  </si>
  <si>
    <t>1122.90.00</t>
  </si>
  <si>
    <t xml:space="preserve">    TAXA DE LIMPEZA PÚBLICA</t>
  </si>
  <si>
    <t>1220.03.03</t>
  </si>
  <si>
    <t xml:space="preserve"> RECURSOS DO REGIME SIMPLIFICADO DE TRIBUTOS</t>
  </si>
  <si>
    <t xml:space="preserve"> REGIME ESPECIAL DE APURAÇÃO - REA ICMS</t>
  </si>
  <si>
    <t>1721.01.01</t>
  </si>
  <si>
    <t xml:space="preserve"> COTA-PARTE FUNDO DE PARTICIPAÇÃO DOS ESTADOS E DF</t>
  </si>
  <si>
    <t>1721.01.02</t>
  </si>
  <si>
    <t xml:space="preserve"> COTA-PARTE FUNDO DE PARTICIPAÇÃO DOS MUNICÍPIOS</t>
  </si>
  <si>
    <t xml:space="preserve"> OUTRAS RECEITAS CORRENTES</t>
  </si>
  <si>
    <t>1911.00.00</t>
  </si>
  <si>
    <t xml:space="preserve">    MULTAS E JUROS DE MORA DOS TRIBUTOS</t>
  </si>
  <si>
    <t>1911.20.00</t>
  </si>
  <si>
    <t xml:space="preserve">    MULTA E JUROS DE MORA DO ITCD</t>
  </si>
  <si>
    <t>1911.23.00</t>
  </si>
  <si>
    <t xml:space="preserve">    MULTA POR DESCUMPRIMENTO DE OBRIGAÇÃO ACESSÓRIA</t>
  </si>
  <si>
    <t>1911.38.00</t>
  </si>
  <si>
    <t xml:space="preserve">    MULTAS  E JUROS DE MORA DO IPTU</t>
  </si>
  <si>
    <t>1911.39.00</t>
  </si>
  <si>
    <t xml:space="preserve">    MULTAS  E JUROS DE MORA DO ITBI</t>
  </si>
  <si>
    <t>1911.40.00</t>
  </si>
  <si>
    <t xml:space="preserve">    MULTAS  E JUROS DE MORA DO ISS</t>
  </si>
  <si>
    <t>1911.41.00</t>
  </si>
  <si>
    <t xml:space="preserve">    MULTAS  E JUROS DE MORA DO IPVA</t>
  </si>
  <si>
    <t>1911.42.00</t>
  </si>
  <si>
    <t xml:space="preserve">    MULTAS  E JUROS DE MORA DO ICMS</t>
  </si>
  <si>
    <t>1911.43.00</t>
  </si>
  <si>
    <t xml:space="preserve">    MULTAS E JUROS DE MORA DA TLP</t>
  </si>
  <si>
    <t>1911.44.00</t>
  </si>
  <si>
    <t xml:space="preserve">    MULTAS E JUROS DE MORA DO IMPOSTO SIMPLES</t>
  </si>
  <si>
    <t>1911.99.00</t>
  </si>
  <si>
    <t xml:space="preserve">    MULTAS  E JUROS DE MORA DE OUTROS TRIBUTOS</t>
  </si>
  <si>
    <t>1913.00.00</t>
  </si>
  <si>
    <t xml:space="preserve">    MULTAS E JUROS DE MORA DA DÍVIDA ATIVA TRIBUTÁRIA</t>
  </si>
  <si>
    <t>1913.11.00</t>
  </si>
  <si>
    <t xml:space="preserve">    MULTAS E JUROS DE MORA DA DÍVIDA ATIVA DO IPTU</t>
  </si>
  <si>
    <t>1913.12.00</t>
  </si>
  <si>
    <t xml:space="preserve">    MULTAS E JUROS DE MORA DA DÍVIDA ATIVA DO ITBI</t>
  </si>
  <si>
    <t>1913.13.00</t>
  </si>
  <si>
    <t xml:space="preserve">    MULTAS E JUROS DE MORA DA DÍVIDA ATIVA DO ISS</t>
  </si>
  <si>
    <t>1913.14.00</t>
  </si>
  <si>
    <t xml:space="preserve">    MULTAS E JUROS DE MORA DA DÍVIDA ATIVA DO IPVA</t>
  </si>
  <si>
    <t>1913.15.00</t>
  </si>
  <si>
    <t xml:space="preserve">    MULTAS E JUROS DE MORA DA DÍVIDA ATIVA DO ICMS</t>
  </si>
  <si>
    <t>1913.20.00</t>
  </si>
  <si>
    <t xml:space="preserve">    MULTAS E JUROS DE MORA DA DÍVIDA ATIVA DO ITCD</t>
  </si>
  <si>
    <t>1913.22.00</t>
  </si>
  <si>
    <t xml:space="preserve">    MULTAS E JUROS DE MORA DA DÍVIDA ATIVA DA TLP</t>
  </si>
  <si>
    <t>1913.25.00</t>
  </si>
  <si>
    <t xml:space="preserve">    MULTAS E JUROS DE MORA DÍVIDA ATIVA DO IMPOSTO SIMPLES</t>
  </si>
  <si>
    <t>1913.99.00</t>
  </si>
  <si>
    <t xml:space="preserve">    MULTAS E JUROS DE MORA DÍVIDA ATIVA DE OUTROS TRIBUTOS</t>
  </si>
  <si>
    <t>1931.00.00</t>
  </si>
  <si>
    <t xml:space="preserve">    RECEITA DA DÍVIDA ATIVA TRIBUTÁRIA</t>
  </si>
  <si>
    <t>1931.11.00</t>
  </si>
  <si>
    <t xml:space="preserve">    RECEITA DA DÍVIDA ATIVA DO IPTU</t>
  </si>
  <si>
    <t>1931.12.00</t>
  </si>
  <si>
    <t xml:space="preserve">    RECEITA DA DÍVIDA ATIVA DO ITBI</t>
  </si>
  <si>
    <t>1931.13.00</t>
  </si>
  <si>
    <t xml:space="preserve">    RECEITA DA DÍVIDA ATIVA DO ISS</t>
  </si>
  <si>
    <t>1931.14.00</t>
  </si>
  <si>
    <t xml:space="preserve">    RECEITA DA DÍVIDA ATIVA DO IPVA</t>
  </si>
  <si>
    <t>1931.15.00</t>
  </si>
  <si>
    <t xml:space="preserve">    RECEITA DA DÍVIDA ATIVA DO ICMS</t>
  </si>
  <si>
    <t>1931.17.00</t>
  </si>
  <si>
    <t xml:space="preserve">    RECEITA DA DÍVIDA ATIVA DA TLP</t>
  </si>
  <si>
    <t>1931.20.00</t>
  </si>
  <si>
    <t xml:space="preserve">    RECEITA DA DÍVIDA ATIVA DO ITCD</t>
  </si>
  <si>
    <t>1931.21.00</t>
  </si>
  <si>
    <t xml:space="preserve">    RECEITA DA DÍVIDA ATIVA DO IMPOSTO SIMPLES</t>
  </si>
  <si>
    <t>1931.25.00</t>
  </si>
  <si>
    <t xml:space="preserve">    RECEITA DA DÍVIDA ATIVA ADVINDA LC 52/97 (COMP.C/ PRECATÓRIOS)</t>
  </si>
  <si>
    <t>1931.99.00</t>
  </si>
  <si>
    <t xml:space="preserve">    RECEITA DA DÍVIDA ATIVA DE OUTROS TRIBUTOS</t>
  </si>
  <si>
    <t>1934.00.00</t>
  </si>
  <si>
    <t>Elaboração: Núcleo de Análise e Projeção Econômico-Tributária/COPET/SUREC/SEF.</t>
  </si>
  <si>
    <t xml:space="preserve">          Governo do Distrito Federal</t>
  </si>
  <si>
    <t xml:space="preserve">          Secretaria de Planejamento e Gestão</t>
  </si>
  <si>
    <t>Projeções de IRPF, PSS, Pensão Militar e INSS, para 2010, 2011 e 2012 - Anexo XXII</t>
  </si>
  <si>
    <t>Ref</t>
  </si>
  <si>
    <t>IRPF 2010</t>
  </si>
  <si>
    <t>PSS 2010</t>
  </si>
  <si>
    <t>PENSÃO MILITAR 2010</t>
  </si>
  <si>
    <t>INSS 2010</t>
  </si>
  <si>
    <t>TOTAL</t>
  </si>
  <si>
    <t>IRPF 2011</t>
  </si>
  <si>
    <t>PSS 2011</t>
  </si>
  <si>
    <t>PENSÃO MILITAR 2011</t>
  </si>
  <si>
    <t>INSS 2011</t>
  </si>
  <si>
    <t>IRPF 2012</t>
  </si>
  <si>
    <t>PSS 2012</t>
  </si>
  <si>
    <t>PENSÃO MILITAR 2012</t>
  </si>
  <si>
    <t>INSS 2012</t>
  </si>
  <si>
    <t>Obs: O Índice de Crescimento Vegetativo utilizado foi de 0,3% a. m.; utilizando como base para janeiro de 2010 os dados executados do mês de março de 2009 e assim sucessivamente.</t>
  </si>
  <si>
    <t>2) Preços Constantes: a conversão de valores correntes para constantes foi realizada com o uso do IPCA, trazendo os valores das metas anuais para valores praticados no ano anterior ao ano de referência da LDO.</t>
  </si>
  <si>
    <t>LEI DE DIRETRIZES ORÇAMENTÁRIAS 2010</t>
  </si>
  <si>
    <t>METAS ANUAIS</t>
  </si>
  <si>
    <t>1113.02.22</t>
  </si>
  <si>
    <t>1122.09.00</t>
  </si>
  <si>
    <t xml:space="preserve"> CONTRIB.  PROG. INCENT. ARREC. EDUC. TRIBUTÁRIA - PINAT</t>
  </si>
  <si>
    <t>1220.03.05</t>
  </si>
  <si>
    <t>1600.02.20 (1)</t>
  </si>
  <si>
    <t xml:space="preserve">    MULTAS E JUROS DE MORA DA DÍVIDA ATIVA DA TAXA DE FUNCIONAMENTO DE ESTABELECIMENTOS(3)</t>
  </si>
  <si>
    <t xml:space="preserve">    ENCARGOS DA DÍVIDA ATIVA AJUIZADA (2)</t>
  </si>
  <si>
    <t xml:space="preserve"> Notas: (1) Os Dados para está rubrica  encontravam-se sob conta contábil 1220.03.04 até outubro de 2008.</t>
  </si>
  <si>
    <t>(2)  Inclui Dívida Ativa Não-Tributária.</t>
  </si>
  <si>
    <t>(3)  Entre 2006-2008 era denominada TAXA DE VIGILÂNCIA SANITÁRIA</t>
  </si>
  <si>
    <t>4) A metodologia adotada para o cálculo das metas anuais foi a disponibilizada pela Secretaria do Tesouro Nacional e são apenas indicativas.</t>
  </si>
  <si>
    <t>IPCA (% anual)</t>
  </si>
  <si>
    <t>PIB real (crescimento % anual)</t>
  </si>
  <si>
    <t>VARIÁVEIS</t>
  </si>
  <si>
    <t>Variáveis:</t>
  </si>
  <si>
    <t>Dívida Pública Consolidada</t>
  </si>
  <si>
    <t xml:space="preserve">Resultado Nominal </t>
  </si>
  <si>
    <t>Resultado Primário (III) = (I - II)</t>
  </si>
  <si>
    <t>Despesas Primárias (II)</t>
  </si>
  <si>
    <t>Despesa Total</t>
  </si>
  <si>
    <t>Receitas Primárias (I)</t>
  </si>
  <si>
    <t>Receita Total</t>
  </si>
  <si>
    <t>% PIB        (c/PIB) x 100</t>
  </si>
  <si>
    <t xml:space="preserve">Valor Constante             </t>
  </si>
  <si>
    <t>Valor Corrente              (c)</t>
  </si>
  <si>
    <t>% PIB        (b/PIB) x 100</t>
  </si>
  <si>
    <t>Valor Corrente              (b)</t>
  </si>
  <si>
    <t>% PIB        (a/PIB) x 100</t>
  </si>
  <si>
    <t>Valor Corrente              (a)</t>
  </si>
  <si>
    <t>AMF - Demonstrativo I (LRF, Art. 4º, § 1)</t>
  </si>
  <si>
    <t>DISTRITO FEDERAL - DF</t>
  </si>
  <si>
    <t xml:space="preserve">    TAXA DE LICENÇA PARA EXECUÇÃO DE OBRAS - TEL</t>
  </si>
  <si>
    <t xml:space="preserve">    TAXA DE FUNCIONAMENTO DE ESTABELECIMENTO - TFE</t>
  </si>
  <si>
    <t>Taxas informadas pelo Raimundo em 14/05/2009 as 16:31 - Não computadas no total desta planilha.</t>
  </si>
  <si>
    <t>IRPQN</t>
  </si>
  <si>
    <t>1) As expectativas de mercado para a taxa de inflação (IPCA) e taxa de crescimento anual do PIB, foram obtidos no site do Banco Central do Brasil, na data de referência 08/05/2009. E a projeção do PIB nominal da união foi informada pela Secretaria de Orçamento Federal/MP;</t>
  </si>
  <si>
    <t>3) Para o cálculo do resultado primário e nominal adotou-se o critério "acima da linha".</t>
  </si>
  <si>
    <t>R$ mil</t>
  </si>
  <si>
    <t>Projeção do PIB da União - R$ mil</t>
  </si>
  <si>
    <t>ANEXO VIII</t>
  </si>
  <si>
    <t>ORIGEM E APLICAÇÃO DOS RECURSOS OBTIDOS COM A ALIENAÇÃO DE ATIVOS</t>
  </si>
  <si>
    <t>AMF - Demonstrativo V (LRF, art. 4º, § 2º, inciso III)</t>
  </si>
  <si>
    <t>RECEITAS REALIZADAS</t>
  </si>
  <si>
    <t>(a)</t>
  </si>
  <si>
    <t>(b)</t>
  </si>
  <si>
    <t>(c)</t>
  </si>
  <si>
    <t>RECEITAS DE CAPITAL - ALIENAÇÃO DE ATIVOS (I)</t>
  </si>
  <si>
    <t xml:space="preserve">     Alienação de Bens Móveis</t>
  </si>
  <si>
    <t xml:space="preserve">     Alienação de Bens Imóveis</t>
  </si>
  <si>
    <t>DESPESAS EXECUTADAS</t>
  </si>
  <si>
    <t>APLICAÇÃO DOS RECURSOS DA ALIENAÇÃO DE ATIVOS (II)</t>
  </si>
  <si>
    <t xml:space="preserve">    DESPESAS DE CAPITAL</t>
  </si>
  <si>
    <t xml:space="preserve">           Investimentos</t>
  </si>
  <si>
    <t xml:space="preserve">           Inversões Financeiras</t>
  </si>
  <si>
    <t xml:space="preserve">           Amortização da Dívida</t>
  </si>
  <si>
    <t xml:space="preserve">    DESPESAS CORRENTES DOS REGIMES DE PREVIDÊNCIA</t>
  </si>
  <si>
    <t xml:space="preserve">           Regime Geral de Previdência Social</t>
  </si>
  <si>
    <t xml:space="preserve">           Regime Próprio de Previdência Social</t>
  </si>
  <si>
    <t>SALDO FINANCEIRO</t>
  </si>
  <si>
    <t>VALOR (III)</t>
  </si>
  <si>
    <t>(d)</t>
  </si>
  <si>
    <t>(e)</t>
  </si>
  <si>
    <t>(f)</t>
  </si>
  <si>
    <t>(g) = ((Ia - IId) + IIIh)</t>
  </si>
  <si>
    <t>(h) = ((Ib - IIe) + IIIi)</t>
  </si>
  <si>
    <t>(i) = (Ic - IIf)</t>
  </si>
  <si>
    <t>Fonte: Relatório Resumido da Execução Orçamentária dos exercícios em destaque.</t>
  </si>
  <si>
    <t>LEI DE DIRETRIZES ORÇAMENTÁRIA DE 2014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</si>
</sst>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00"/>
    <numFmt numFmtId="170" formatCode="#,##0_);[Red]\(#,##0\)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6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Border="1"/>
    <xf numFmtId="0" fontId="5" fillId="0" borderId="0" xfId="0" applyFont="1"/>
    <xf numFmtId="0" fontId="2" fillId="0" borderId="0" xfId="0" applyFont="1" applyFill="1" applyBorder="1" applyAlignment="1"/>
    <xf numFmtId="0" fontId="5" fillId="0" borderId="0" xfId="0" applyFont="1" applyFill="1" applyBorder="1"/>
    <xf numFmtId="0" fontId="5" fillId="0" borderId="0" xfId="1" applyFont="1" applyFill="1"/>
    <xf numFmtId="0" fontId="5" fillId="0" borderId="0" xfId="1"/>
    <xf numFmtId="0" fontId="9" fillId="0" borderId="0" xfId="1" applyFont="1"/>
    <xf numFmtId="165" fontId="10" fillId="0" borderId="0" xfId="3" applyFont="1" applyFill="1" applyAlignment="1"/>
    <xf numFmtId="0" fontId="10" fillId="0" borderId="0" xfId="1" applyFont="1" applyFill="1" applyAlignment="1"/>
    <xf numFmtId="165" fontId="9" fillId="0" borderId="0" xfId="1" applyNumberFormat="1" applyFont="1"/>
    <xf numFmtId="0" fontId="9" fillId="0" borderId="0" xfId="1" applyFont="1" applyAlignment="1">
      <alignment horizontal="left"/>
    </xf>
    <xf numFmtId="0" fontId="10" fillId="0" borderId="0" xfId="1" applyFont="1"/>
    <xf numFmtId="0" fontId="9" fillId="2" borderId="2" xfId="1" applyFont="1" applyFill="1" applyBorder="1" applyAlignment="1">
      <alignment horizontal="center"/>
    </xf>
    <xf numFmtId="17" fontId="10" fillId="0" borderId="2" xfId="1" applyNumberFormat="1" applyFont="1" applyBorder="1" applyAlignment="1">
      <alignment horizontal="center"/>
    </xf>
    <xf numFmtId="168" fontId="10" fillId="0" borderId="2" xfId="1" applyNumberFormat="1" applyFont="1" applyBorder="1"/>
    <xf numFmtId="0" fontId="10" fillId="3" borderId="2" xfId="1" applyFont="1" applyFill="1" applyBorder="1" applyAlignment="1">
      <alignment horizontal="center"/>
    </xf>
    <xf numFmtId="168" fontId="10" fillId="3" borderId="2" xfId="1" applyNumberFormat="1" applyFont="1" applyFill="1" applyBorder="1"/>
    <xf numFmtId="168" fontId="10" fillId="0" borderId="0" xfId="1" applyNumberFormat="1" applyFont="1"/>
    <xf numFmtId="0" fontId="10" fillId="0" borderId="0" xfId="1" applyFont="1" applyFill="1" applyBorder="1" applyAlignment="1">
      <alignment horizontal="center"/>
    </xf>
    <xf numFmtId="168" fontId="10" fillId="0" borderId="0" xfId="1" applyNumberFormat="1" applyFont="1" applyFill="1" applyBorder="1"/>
    <xf numFmtId="169" fontId="11" fillId="0" borderId="0" xfId="1" applyNumberFormat="1" applyFont="1" applyAlignment="1">
      <alignment horizontal="left"/>
    </xf>
    <xf numFmtId="0" fontId="10" fillId="0" borderId="0" xfId="1" applyFont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6" fontId="2" fillId="0" borderId="2" xfId="4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2" xfId="0" applyFont="1" applyBorder="1"/>
    <xf numFmtId="166" fontId="2" fillId="0" borderId="2" xfId="4" applyNumberFormat="1" applyFont="1" applyBorder="1"/>
    <xf numFmtId="0" fontId="2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2" xfId="0" applyFont="1" applyBorder="1" applyAlignment="1">
      <alignment horizontal="left"/>
    </xf>
    <xf numFmtId="166" fontId="5" fillId="0" borderId="2" xfId="4" applyNumberFormat="1" applyFont="1" applyBorder="1"/>
    <xf numFmtId="0" fontId="5" fillId="0" borderId="7" xfId="0" applyFont="1" applyFill="1" applyBorder="1"/>
    <xf numFmtId="166" fontId="5" fillId="0" borderId="2" xfId="4" applyNumberFormat="1" applyFont="1" applyFill="1" applyBorder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166" fontId="8" fillId="0" borderId="2" xfId="4" applyNumberFormat="1" applyFont="1" applyBorder="1"/>
    <xf numFmtId="0" fontId="2" fillId="0" borderId="2" xfId="0" applyFont="1" applyBorder="1" applyAlignment="1"/>
    <xf numFmtId="0" fontId="5" fillId="0" borderId="2" xfId="0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5" fillId="0" borderId="0" xfId="0" quotePrefix="1" applyFont="1"/>
    <xf numFmtId="0" fontId="5" fillId="0" borderId="0" xfId="1" applyFont="1"/>
    <xf numFmtId="165" fontId="5" fillId="0" borderId="0" xfId="1" applyNumberFormat="1" applyFont="1" applyFill="1"/>
    <xf numFmtId="166" fontId="5" fillId="0" borderId="0" xfId="1" applyNumberFormat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/>
    <xf numFmtId="0" fontId="5" fillId="0" borderId="0" xfId="1" applyFont="1" applyAlignment="1">
      <alignment vertical="center"/>
    </xf>
    <xf numFmtId="166" fontId="15" fillId="0" borderId="6" xfId="1" applyNumberFormat="1" applyFont="1" applyFill="1" applyBorder="1" applyAlignment="1">
      <alignment horizontal="center" vertical="center"/>
    </xf>
    <xf numFmtId="166" fontId="16" fillId="0" borderId="6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horizontal="center" vertical="center"/>
    </xf>
    <xf numFmtId="166" fontId="5" fillId="0" borderId="6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left" vertical="center"/>
    </xf>
    <xf numFmtId="166" fontId="15" fillId="0" borderId="1" xfId="1" applyNumberFormat="1" applyFont="1" applyFill="1" applyBorder="1" applyAlignment="1">
      <alignment vertical="center"/>
    </xf>
    <xf numFmtId="37" fontId="15" fillId="0" borderId="1" xfId="1" applyNumberFormat="1" applyFont="1" applyFill="1" applyBorder="1" applyAlignment="1">
      <alignment horizontal="right" vertical="center"/>
    </xf>
    <xf numFmtId="37" fontId="16" fillId="0" borderId="1" xfId="1" applyNumberFormat="1" applyFont="1" applyFill="1" applyBorder="1" applyAlignment="1">
      <alignment vertical="center"/>
    </xf>
    <xf numFmtId="37" fontId="2" fillId="0" borderId="1" xfId="1" applyNumberFormat="1" applyFont="1" applyFill="1" applyBorder="1" applyAlignment="1">
      <alignment horizontal="right" vertical="center"/>
    </xf>
    <xf numFmtId="37" fontId="5" fillId="0" borderId="1" xfId="1" applyNumberFormat="1" applyFont="1" applyFill="1" applyBorder="1" applyAlignment="1">
      <alignment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wrapText="1"/>
    </xf>
    <xf numFmtId="164" fontId="5" fillId="0" borderId="0" xfId="1" applyNumberFormat="1" applyFont="1" applyBorder="1" applyAlignment="1">
      <alignment horizontal="right"/>
    </xf>
    <xf numFmtId="0" fontId="5" fillId="0" borderId="0" xfId="1" applyFont="1" applyBorder="1"/>
    <xf numFmtId="2" fontId="5" fillId="0" borderId="0" xfId="1" applyNumberFormat="1" applyFont="1" applyBorder="1"/>
    <xf numFmtId="165" fontId="5" fillId="0" borderId="0" xfId="1" applyNumberFormat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4" fillId="0" borderId="0" xfId="1" applyFont="1" applyBorder="1"/>
    <xf numFmtId="0" fontId="2" fillId="0" borderId="8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vertical="center"/>
    </xf>
    <xf numFmtId="0" fontId="17" fillId="0" borderId="7" xfId="0" applyFont="1" applyBorder="1"/>
    <xf numFmtId="0" fontId="18" fillId="0" borderId="7" xfId="0" applyFont="1" applyBorder="1"/>
    <xf numFmtId="166" fontId="18" fillId="0" borderId="2" xfId="4" applyNumberFormat="1" applyFont="1" applyBorder="1"/>
    <xf numFmtId="0" fontId="17" fillId="0" borderId="2" xfId="0" applyFont="1" applyBorder="1" applyAlignment="1">
      <alignment horizontal="left"/>
    </xf>
    <xf numFmtId="0" fontId="17" fillId="0" borderId="0" xfId="0" applyFont="1"/>
    <xf numFmtId="166" fontId="5" fillId="0" borderId="1" xfId="1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right" vertical="center"/>
    </xf>
    <xf numFmtId="166" fontId="5" fillId="0" borderId="4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horizontal="right" vertical="center"/>
    </xf>
    <xf numFmtId="0" fontId="2" fillId="4" borderId="7" xfId="1" applyFont="1" applyFill="1" applyBorder="1" applyAlignment="1">
      <alignment horizontal="center" vertical="center" wrapText="1"/>
    </xf>
    <xf numFmtId="167" fontId="5" fillId="0" borderId="3" xfId="1" applyNumberFormat="1" applyFont="1" applyFill="1" applyBorder="1" applyAlignment="1">
      <alignment horizontal="center" vertical="center"/>
    </xf>
    <xf numFmtId="167" fontId="5" fillId="0" borderId="5" xfId="1" applyNumberFormat="1" applyFont="1" applyFill="1" applyBorder="1" applyAlignment="1">
      <alignment horizontal="center" vertical="center"/>
    </xf>
    <xf numFmtId="166" fontId="5" fillId="0" borderId="0" xfId="1" applyNumberFormat="1" applyFont="1"/>
    <xf numFmtId="165" fontId="2" fillId="0" borderId="0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right"/>
    </xf>
    <xf numFmtId="165" fontId="2" fillId="0" borderId="0" xfId="2" applyFont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165" fontId="1" fillId="0" borderId="0" xfId="6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170" fontId="2" fillId="0" borderId="15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right" vertical="center"/>
    </xf>
    <xf numFmtId="43" fontId="2" fillId="0" borderId="4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65" fontId="1" fillId="0" borderId="15" xfId="6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horizontal="right" vertical="center"/>
    </xf>
    <xf numFmtId="43" fontId="2" fillId="0" borderId="3" xfId="0" applyNumberFormat="1" applyFont="1" applyFill="1" applyBorder="1" applyAlignment="1">
      <alignment horizontal="right" vertical="center"/>
    </xf>
    <xf numFmtId="43" fontId="2" fillId="0" borderId="5" xfId="0" applyNumberFormat="1" applyFont="1" applyFill="1" applyBorder="1" applyAlignment="1">
      <alignment horizontal="right" vertical="center"/>
    </xf>
    <xf numFmtId="43" fontId="2" fillId="0" borderId="7" xfId="0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166" fontId="5" fillId="0" borderId="2" xfId="3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66" fontId="5" fillId="0" borderId="7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4" borderId="7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</cellXfs>
  <cellStyles count="9">
    <cellStyle name="Normal" xfId="0" builtinId="0"/>
    <cellStyle name="Normal 2" xfId="1"/>
    <cellStyle name="Normal 3" xfId="5"/>
    <cellStyle name="Porcentagem 2" xfId="7"/>
    <cellStyle name="Separador de milhares" xfId="2" builtinId="3"/>
    <cellStyle name="Separador de milhares 2" xfId="3"/>
    <cellStyle name="Separador de milhares 3" xfId="4"/>
    <cellStyle name="Separador de milhares 4" xfId="6"/>
    <cellStyle name="Separador de milhares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ga.df.gov.br/sites/100/132/00000426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257175</xdr:colOff>
      <xdr:row>2</xdr:row>
      <xdr:rowOff>47625</xdr:rowOff>
    </xdr:to>
    <xdr:pic>
      <xdr:nvPicPr>
        <xdr:cNvPr id="2122" name="Picture 1" descr="http://www.sga.df.gov.br/sites/100/132/00000426.jpg"/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477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showGridLines="0" view="pageBreakPreview" zoomScale="75" zoomScaleSheetLayoutView="75" workbookViewId="0">
      <selection activeCell="U30" sqref="U30"/>
    </sheetView>
  </sheetViews>
  <sheetFormatPr defaultRowHeight="12.75"/>
  <cols>
    <col min="1" max="1" width="40.5703125" style="47" customWidth="1"/>
    <col min="2" max="7" width="15.7109375" style="47" hidden="1" customWidth="1"/>
    <col min="8" max="9" width="13.28515625" style="47" customWidth="1"/>
    <col min="10" max="10" width="7.85546875" style="47" customWidth="1"/>
    <col min="11" max="12" width="13.28515625" style="47" customWidth="1"/>
    <col min="13" max="13" width="7.85546875" style="47" customWidth="1"/>
    <col min="14" max="15" width="13.28515625" style="47" customWidth="1"/>
    <col min="16" max="16" width="7.85546875" style="47" customWidth="1"/>
    <col min="17" max="16384" width="9.140625" style="47"/>
  </cols>
  <sheetData>
    <row r="1" spans="1:16" s="6" customFormat="1" ht="15.75">
      <c r="A1" s="132" t="s">
        <v>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s="6" customFormat="1" ht="15">
      <c r="A2" s="138"/>
      <c r="B2" s="139"/>
      <c r="C2" s="139"/>
      <c r="D2" s="139"/>
      <c r="E2" s="139"/>
    </row>
    <row r="3" spans="1:16" s="78" customFormat="1" ht="15" customHeight="1">
      <c r="A3" s="140" t="s">
        <v>182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s="78" customFormat="1" ht="15" customHeight="1">
      <c r="A4" s="140" t="s">
        <v>150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6" s="78" customFormat="1" ht="15" customHeight="1">
      <c r="A5" s="140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s="78" customFormat="1" ht="15" customHeight="1">
      <c r="A6" s="141" t="s">
        <v>151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>
      <c r="A7" s="77" t="s">
        <v>181</v>
      </c>
      <c r="B7" s="76"/>
      <c r="C7" s="76"/>
      <c r="D7" s="75"/>
      <c r="E7" s="74"/>
      <c r="F7" s="74"/>
      <c r="G7" s="73"/>
      <c r="H7" s="74"/>
      <c r="I7" s="73"/>
      <c r="J7" s="73"/>
      <c r="K7" s="72"/>
      <c r="L7" s="70"/>
      <c r="M7" s="70"/>
      <c r="N7" s="71"/>
      <c r="O7" s="70"/>
      <c r="P7" s="70" t="s">
        <v>189</v>
      </c>
    </row>
    <row r="8" spans="1:16" ht="15" customHeight="1">
      <c r="A8" s="136" t="s">
        <v>14</v>
      </c>
      <c r="B8" s="142">
        <v>2007</v>
      </c>
      <c r="C8" s="142"/>
      <c r="D8" s="142">
        <v>2008</v>
      </c>
      <c r="E8" s="142"/>
      <c r="F8" s="142">
        <v>2009</v>
      </c>
      <c r="G8" s="142"/>
      <c r="H8" s="133">
        <v>2010</v>
      </c>
      <c r="I8" s="134"/>
      <c r="J8" s="135"/>
      <c r="K8" s="133">
        <v>2011</v>
      </c>
      <c r="L8" s="134"/>
      <c r="M8" s="135"/>
      <c r="N8" s="133">
        <v>2012</v>
      </c>
      <c r="O8" s="134"/>
      <c r="P8" s="134"/>
    </row>
    <row r="9" spans="1:16" ht="42" customHeight="1">
      <c r="A9" s="137"/>
      <c r="B9" s="69" t="s">
        <v>6</v>
      </c>
      <c r="C9" s="69" t="s">
        <v>2</v>
      </c>
      <c r="D9" s="69" t="s">
        <v>3</v>
      </c>
      <c r="E9" s="69" t="s">
        <v>7</v>
      </c>
      <c r="F9" s="69" t="s">
        <v>4</v>
      </c>
      <c r="G9" s="69" t="s">
        <v>8</v>
      </c>
      <c r="H9" s="68" t="s">
        <v>180</v>
      </c>
      <c r="I9" s="68" t="s">
        <v>175</v>
      </c>
      <c r="J9" s="68" t="s">
        <v>179</v>
      </c>
      <c r="K9" s="68" t="s">
        <v>178</v>
      </c>
      <c r="L9" s="68" t="s">
        <v>175</v>
      </c>
      <c r="M9" s="68" t="s">
        <v>177</v>
      </c>
      <c r="N9" s="68" t="s">
        <v>176</v>
      </c>
      <c r="O9" s="68" t="s">
        <v>175</v>
      </c>
      <c r="P9" s="95" t="s">
        <v>174</v>
      </c>
    </row>
    <row r="10" spans="1:16" s="54" customFormat="1" ht="20.100000000000001" customHeight="1">
      <c r="A10" s="79" t="s">
        <v>173</v>
      </c>
      <c r="B10" s="66"/>
      <c r="C10" s="66"/>
      <c r="D10" s="66"/>
      <c r="E10" s="66"/>
      <c r="F10" s="66"/>
      <c r="G10" s="66"/>
      <c r="H10" s="88" t="e">
        <f>#REF!</f>
        <v>#REF!</v>
      </c>
      <c r="I10" s="88" t="e">
        <f>#REF!</f>
        <v>#REF!</v>
      </c>
      <c r="J10" s="89" t="e">
        <f>(H10/$H$22)*100</f>
        <v>#REF!</v>
      </c>
      <c r="K10" s="88" t="e">
        <f>#REF!</f>
        <v>#REF!</v>
      </c>
      <c r="L10" s="88" t="e">
        <f>#REF!</f>
        <v>#REF!</v>
      </c>
      <c r="M10" s="89" t="e">
        <f t="shared" ref="M10:M16" si="0">(K10/$K$22)*100</f>
        <v>#REF!</v>
      </c>
      <c r="N10" s="88" t="e">
        <f>#REF!</f>
        <v>#REF!</v>
      </c>
      <c r="O10" s="88" t="e">
        <f>#REF!</f>
        <v>#REF!</v>
      </c>
      <c r="P10" s="96" t="e">
        <f t="shared" ref="P10:P16" si="1">(N10/$N$22)*100</f>
        <v>#REF!</v>
      </c>
    </row>
    <row r="11" spans="1:16" s="54" customFormat="1" ht="20.100000000000001" customHeight="1">
      <c r="A11" s="79" t="s">
        <v>172</v>
      </c>
      <c r="B11" s="66" t="e">
        <f>#REF!+#REF!+#REF!</f>
        <v>#REF!</v>
      </c>
      <c r="C11" s="66" t="e">
        <f>#REF!+#REF!+#REF!</f>
        <v>#REF!</v>
      </c>
      <c r="D11" s="65" t="e">
        <f>#REF!+#REF!+#REF!</f>
        <v>#REF!</v>
      </c>
      <c r="E11" s="65" t="e">
        <f>#REF!+#REF!+#REF!</f>
        <v>#REF!</v>
      </c>
      <c r="F11" s="65" t="e">
        <f>#REF!+#REF!+#REF!</f>
        <v>#REF!</v>
      </c>
      <c r="G11" s="65" t="e">
        <f>#REF!+#REF!+#REF!</f>
        <v>#REF!</v>
      </c>
      <c r="H11" s="88" t="e">
        <f>#REF!</f>
        <v>#REF!</v>
      </c>
      <c r="I11" s="88" t="e">
        <f>#REF!</f>
        <v>#REF!</v>
      </c>
      <c r="J11" s="89" t="e">
        <f t="shared" ref="J11:J16" si="2">(H11/$H$22)*100</f>
        <v>#REF!</v>
      </c>
      <c r="K11" s="88" t="e">
        <f>#REF!</f>
        <v>#REF!</v>
      </c>
      <c r="L11" s="88" t="e">
        <f>#REF!</f>
        <v>#REF!</v>
      </c>
      <c r="M11" s="89" t="e">
        <f t="shared" si="0"/>
        <v>#REF!</v>
      </c>
      <c r="N11" s="88" t="e">
        <f>#REF!</f>
        <v>#REF!</v>
      </c>
      <c r="O11" s="88" t="e">
        <f>#REF!</f>
        <v>#REF!</v>
      </c>
      <c r="P11" s="96" t="e">
        <f t="shared" si="1"/>
        <v>#REF!</v>
      </c>
    </row>
    <row r="12" spans="1:16" s="54" customFormat="1" ht="20.100000000000001" customHeight="1">
      <c r="A12" s="79" t="s">
        <v>171</v>
      </c>
      <c r="B12" s="67"/>
      <c r="C12" s="67"/>
      <c r="D12" s="60"/>
      <c r="E12" s="67"/>
      <c r="F12" s="60"/>
      <c r="G12" s="60"/>
      <c r="H12" s="90" t="e">
        <f>#REF!</f>
        <v>#REF!</v>
      </c>
      <c r="I12" s="90" t="e">
        <f>#REF!</f>
        <v>#REF!</v>
      </c>
      <c r="J12" s="89" t="e">
        <f t="shared" si="2"/>
        <v>#REF!</v>
      </c>
      <c r="K12" s="90" t="e">
        <f>#REF!</f>
        <v>#REF!</v>
      </c>
      <c r="L12" s="90" t="e">
        <f>#REF!</f>
        <v>#REF!</v>
      </c>
      <c r="M12" s="89" t="e">
        <f t="shared" si="0"/>
        <v>#REF!</v>
      </c>
      <c r="N12" s="90" t="e">
        <f>#REF!</f>
        <v>#REF!</v>
      </c>
      <c r="O12" s="90" t="e">
        <f>#REF!</f>
        <v>#REF!</v>
      </c>
      <c r="P12" s="96" t="e">
        <f t="shared" si="1"/>
        <v>#REF!</v>
      </c>
    </row>
    <row r="13" spans="1:16" s="54" customFormat="1" ht="20.100000000000001" customHeight="1">
      <c r="A13" s="80" t="s">
        <v>170</v>
      </c>
      <c r="B13" s="66" t="e">
        <f>#REF!+#REF!</f>
        <v>#REF!</v>
      </c>
      <c r="C13" s="66" t="e">
        <f>#REF!+#REF!</f>
        <v>#REF!</v>
      </c>
      <c r="D13" s="65" t="e">
        <f>#REF!+#REF!</f>
        <v>#REF!</v>
      </c>
      <c r="E13" s="65" t="e">
        <f>#REF!+#REF!</f>
        <v>#REF!</v>
      </c>
      <c r="F13" s="65" t="e">
        <f>SUM(#REF!)</f>
        <v>#REF!</v>
      </c>
      <c r="G13" s="65" t="e">
        <f>SUM(#REF!)</f>
        <v>#REF!</v>
      </c>
      <c r="H13" s="88" t="e">
        <f>#REF!</f>
        <v>#REF!</v>
      </c>
      <c r="I13" s="88" t="e">
        <f>#REF!</f>
        <v>#REF!</v>
      </c>
      <c r="J13" s="89" t="e">
        <f t="shared" si="2"/>
        <v>#REF!</v>
      </c>
      <c r="K13" s="88" t="e">
        <f>#REF!</f>
        <v>#REF!</v>
      </c>
      <c r="L13" s="88" t="e">
        <f>#REF!</f>
        <v>#REF!</v>
      </c>
      <c r="M13" s="89" t="e">
        <f t="shared" si="0"/>
        <v>#REF!</v>
      </c>
      <c r="N13" s="88" t="e">
        <f>#REF!</f>
        <v>#REF!</v>
      </c>
      <c r="O13" s="88" t="e">
        <f>#REF!</f>
        <v>#REF!</v>
      </c>
      <c r="P13" s="96" t="e">
        <f t="shared" si="1"/>
        <v>#REF!</v>
      </c>
    </row>
    <row r="14" spans="1:16" s="54" customFormat="1" ht="20.100000000000001" customHeight="1">
      <c r="A14" s="79" t="s">
        <v>169</v>
      </c>
      <c r="B14" s="64" t="e">
        <f>+C14/#REF!</f>
        <v>#REF!</v>
      </c>
      <c r="C14" s="63" t="e">
        <f>#REF! -#REF!</f>
        <v>#REF!</v>
      </c>
      <c r="D14" s="62" t="e">
        <f>+E14/#REF!/#REF!</f>
        <v>#REF!</v>
      </c>
      <c r="E14" s="61" t="e">
        <f>#REF! -#REF!</f>
        <v>#REF!</v>
      </c>
      <c r="F14" s="62" t="e">
        <f>+G14/#REF!/#REF!/#REF!</f>
        <v>#REF!</v>
      </c>
      <c r="G14" s="61" t="e">
        <f>#REF! -#REF!</f>
        <v>#REF!</v>
      </c>
      <c r="H14" s="90" t="e">
        <f>H11-H13</f>
        <v>#REF!</v>
      </c>
      <c r="I14" s="90" t="e">
        <f>I11-I13</f>
        <v>#REF!</v>
      </c>
      <c r="J14" s="89" t="e">
        <f t="shared" si="2"/>
        <v>#REF!</v>
      </c>
      <c r="K14" s="90" t="e">
        <f>K11-K13</f>
        <v>#REF!</v>
      </c>
      <c r="L14" s="90" t="e">
        <f>L11-L13</f>
        <v>#REF!</v>
      </c>
      <c r="M14" s="89" t="e">
        <f t="shared" si="0"/>
        <v>#REF!</v>
      </c>
      <c r="N14" s="90" t="e">
        <f>N11-N13</f>
        <v>#REF!</v>
      </c>
      <c r="O14" s="90" t="e">
        <f>O11-O13</f>
        <v>#REF!</v>
      </c>
      <c r="P14" s="96" t="e">
        <f t="shared" si="1"/>
        <v>#REF!</v>
      </c>
    </row>
    <row r="15" spans="1:16" s="54" customFormat="1" ht="20.100000000000001" customHeight="1">
      <c r="A15" s="79" t="s">
        <v>168</v>
      </c>
      <c r="B15" s="64" t="e">
        <f>+C15/#REF!</f>
        <v>#REF!</v>
      </c>
      <c r="C15" s="63" t="e">
        <f xml:space="preserve">  C14 -#REF!</f>
        <v>#REF!</v>
      </c>
      <c r="D15" s="62" t="e">
        <f>+E15/#REF!/#REF!</f>
        <v>#REF!</v>
      </c>
      <c r="E15" s="61" t="e">
        <f xml:space="preserve">  E14 -#REF!</f>
        <v>#REF!</v>
      </c>
      <c r="F15" s="62" t="e">
        <f>+G15/#REF!/#REF!/#REF!</f>
        <v>#REF!</v>
      </c>
      <c r="G15" s="61" t="e">
        <f xml:space="preserve">  G14 -#REF!</f>
        <v>#REF!</v>
      </c>
      <c r="H15" s="90" t="e">
        <f>#REF!</f>
        <v>#REF!</v>
      </c>
      <c r="I15" s="90" t="e">
        <f>#REF!</f>
        <v>#REF!</v>
      </c>
      <c r="J15" s="89" t="e">
        <f t="shared" si="2"/>
        <v>#REF!</v>
      </c>
      <c r="K15" s="91" t="e">
        <f>#REF!</f>
        <v>#REF!</v>
      </c>
      <c r="L15" s="91" t="e">
        <f>#REF!</f>
        <v>#REF!</v>
      </c>
      <c r="M15" s="89" t="e">
        <f t="shared" si="0"/>
        <v>#REF!</v>
      </c>
      <c r="N15" s="91" t="e">
        <f>#REF!</f>
        <v>#REF!</v>
      </c>
      <c r="O15" s="91" t="e">
        <f>#REF!</f>
        <v>#REF!</v>
      </c>
      <c r="P15" s="96" t="e">
        <f t="shared" si="1"/>
        <v>#REF!</v>
      </c>
    </row>
    <row r="16" spans="1:16" s="54" customFormat="1" ht="20.100000000000001" customHeight="1">
      <c r="A16" s="59" t="s">
        <v>167</v>
      </c>
      <c r="B16" s="58" t="e">
        <f>+C16/#REF!</f>
        <v>#REF!</v>
      </c>
      <c r="C16" s="57">
        <v>1689732</v>
      </c>
      <c r="D16" s="56" t="e">
        <f>+E16/#REF!/#REF!</f>
        <v>#REF!</v>
      </c>
      <c r="E16" s="55" t="e">
        <f>(1850717223/1000)+155096+#REF!</f>
        <v>#REF!</v>
      </c>
      <c r="F16" s="56" t="e">
        <f>+G16/#REF!/#REF!/#REF!</f>
        <v>#REF!</v>
      </c>
      <c r="G16" s="55">
        <v>2387261</v>
      </c>
      <c r="H16" s="92" t="e">
        <f>#REF!</f>
        <v>#REF!</v>
      </c>
      <c r="I16" s="92" t="e">
        <f>#REF!</f>
        <v>#REF!</v>
      </c>
      <c r="J16" s="93" t="e">
        <f t="shared" si="2"/>
        <v>#REF!</v>
      </c>
      <c r="K16" s="94" t="e">
        <f>#REF!</f>
        <v>#REF!</v>
      </c>
      <c r="L16" s="94" t="e">
        <f>#REF!</f>
        <v>#REF!</v>
      </c>
      <c r="M16" s="93" t="e">
        <f t="shared" si="0"/>
        <v>#REF!</v>
      </c>
      <c r="N16" s="94" t="e">
        <f>#REF!</f>
        <v>#REF!</v>
      </c>
      <c r="O16" s="94" t="e">
        <f>#REF!</f>
        <v>#REF!</v>
      </c>
      <c r="P16" s="97" t="e">
        <f t="shared" si="1"/>
        <v>#REF!</v>
      </c>
    </row>
    <row r="17" spans="1:16">
      <c r="A17" s="53"/>
      <c r="B17" s="53"/>
      <c r="C17" s="53"/>
      <c r="D17" s="53"/>
      <c r="E17" s="53"/>
      <c r="F17" s="53"/>
      <c r="G17" s="53"/>
      <c r="H17" s="5"/>
      <c r="I17" s="5"/>
      <c r="J17" s="5"/>
      <c r="K17" s="5"/>
      <c r="L17" s="48"/>
      <c r="M17" s="48"/>
      <c r="N17" s="5"/>
      <c r="O17" s="5"/>
      <c r="P17" s="48"/>
    </row>
    <row r="18" spans="1:16">
      <c r="A18" s="53" t="s">
        <v>166</v>
      </c>
      <c r="B18" s="53"/>
      <c r="C18" s="53"/>
      <c r="D18" s="53"/>
      <c r="E18" s="53"/>
      <c r="F18" s="53"/>
      <c r="G18" s="53"/>
      <c r="H18" s="5"/>
      <c r="I18" s="5"/>
      <c r="J18" s="5"/>
      <c r="K18" s="5"/>
      <c r="L18" s="48"/>
      <c r="M18" s="48"/>
      <c r="N18" s="5"/>
      <c r="O18" s="5"/>
      <c r="P18" s="48"/>
    </row>
    <row r="19" spans="1:16" ht="15" customHeight="1">
      <c r="A19" s="81" t="s">
        <v>165</v>
      </c>
      <c r="B19" s="82"/>
      <c r="C19" s="82"/>
      <c r="D19" s="82"/>
      <c r="E19" s="82"/>
      <c r="F19" s="82"/>
      <c r="G19" s="82"/>
      <c r="H19" s="133">
        <v>2010</v>
      </c>
      <c r="I19" s="134"/>
      <c r="J19" s="135"/>
      <c r="K19" s="133">
        <v>2011</v>
      </c>
      <c r="L19" s="134"/>
      <c r="M19" s="135"/>
      <c r="N19" s="133">
        <v>2012</v>
      </c>
      <c r="O19" s="134"/>
      <c r="P19" s="134"/>
    </row>
    <row r="20" spans="1:16" s="54" customFormat="1" ht="20.100000000000001" customHeight="1">
      <c r="A20" s="102" t="s">
        <v>164</v>
      </c>
      <c r="B20" s="103"/>
      <c r="C20" s="103"/>
      <c r="D20" s="103"/>
      <c r="E20" s="103"/>
      <c r="F20" s="103"/>
      <c r="G20" s="103"/>
      <c r="H20" s="127">
        <v>3.38</v>
      </c>
      <c r="I20" s="127"/>
      <c r="J20" s="127"/>
      <c r="K20" s="129">
        <v>4.0999999999999996</v>
      </c>
      <c r="L20" s="129"/>
      <c r="M20" s="129"/>
      <c r="N20" s="127">
        <v>4.3099999999999996</v>
      </c>
      <c r="O20" s="127"/>
      <c r="P20" s="130"/>
    </row>
    <row r="21" spans="1:16" s="54" customFormat="1" ht="20.100000000000001" customHeight="1">
      <c r="A21" s="102" t="s">
        <v>163</v>
      </c>
      <c r="B21" s="103"/>
      <c r="C21" s="103"/>
      <c r="D21" s="103"/>
      <c r="E21" s="103"/>
      <c r="F21" s="103"/>
      <c r="G21" s="103"/>
      <c r="H21" s="127">
        <v>4.25</v>
      </c>
      <c r="I21" s="127"/>
      <c r="J21" s="127"/>
      <c r="K21" s="127">
        <v>4.3899999999999997</v>
      </c>
      <c r="L21" s="127"/>
      <c r="M21" s="127"/>
      <c r="N21" s="127">
        <v>4.32</v>
      </c>
      <c r="O21" s="127"/>
      <c r="P21" s="130"/>
    </row>
    <row r="22" spans="1:16" s="54" customFormat="1" ht="20.100000000000001" customHeight="1">
      <c r="A22" s="102" t="s">
        <v>190</v>
      </c>
      <c r="B22" s="103"/>
      <c r="C22" s="103"/>
      <c r="D22" s="103"/>
      <c r="E22" s="103"/>
      <c r="F22" s="103"/>
      <c r="G22" s="103"/>
      <c r="H22" s="128">
        <v>3377231882.256</v>
      </c>
      <c r="I22" s="128"/>
      <c r="J22" s="128"/>
      <c r="K22" s="128">
        <v>3705667682.8049998</v>
      </c>
      <c r="L22" s="128"/>
      <c r="M22" s="128"/>
      <c r="N22" s="128">
        <v>4066043864.9580002</v>
      </c>
      <c r="O22" s="128"/>
      <c r="P22" s="131"/>
    </row>
    <row r="23" spans="1:16">
      <c r="A23" s="53"/>
      <c r="B23" s="53"/>
      <c r="C23" s="53"/>
      <c r="D23" s="53"/>
      <c r="E23" s="53"/>
      <c r="F23" s="53"/>
      <c r="G23" s="53"/>
      <c r="H23" s="5"/>
      <c r="I23" s="5"/>
      <c r="J23" s="5"/>
      <c r="K23" s="5"/>
      <c r="L23" s="48"/>
      <c r="M23" s="48"/>
      <c r="N23" s="5"/>
      <c r="O23" s="5"/>
      <c r="P23" s="48"/>
    </row>
    <row r="24" spans="1:16">
      <c r="A24" s="53"/>
      <c r="B24" s="53"/>
      <c r="C24" s="53"/>
      <c r="D24" s="53"/>
      <c r="E24" s="53"/>
      <c r="F24" s="53"/>
      <c r="G24" s="53"/>
      <c r="H24" s="5"/>
      <c r="I24" s="5"/>
      <c r="J24" s="5"/>
      <c r="K24" s="5"/>
      <c r="L24" s="48"/>
      <c r="M24" s="48"/>
      <c r="N24" s="5"/>
      <c r="O24" s="5"/>
      <c r="P24" s="48"/>
    </row>
    <row r="25" spans="1:16">
      <c r="A25" s="52" t="s">
        <v>1</v>
      </c>
      <c r="B25" s="51"/>
      <c r="C25" s="50"/>
      <c r="D25" s="49"/>
      <c r="E25" s="49"/>
      <c r="F25" s="49"/>
      <c r="G25" s="49"/>
      <c r="H25" s="49"/>
      <c r="I25" s="49"/>
      <c r="J25" s="49"/>
      <c r="K25" s="5"/>
      <c r="L25" s="48"/>
      <c r="M25" s="48"/>
      <c r="N25" s="5"/>
      <c r="O25" s="5"/>
      <c r="P25" s="48"/>
    </row>
    <row r="26" spans="1:16" ht="30" customHeight="1">
      <c r="A26" s="126" t="s">
        <v>187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</row>
    <row r="27" spans="1:16" ht="30" customHeight="1">
      <c r="A27" s="126" t="s">
        <v>149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pans="1:16" ht="15" customHeight="1">
      <c r="A28" s="126" t="s">
        <v>188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</row>
    <row r="29" spans="1:16" ht="15" customHeight="1">
      <c r="A29" s="126" t="s">
        <v>162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</row>
    <row r="31" spans="1:16">
      <c r="I31" s="98"/>
      <c r="K31" s="98"/>
    </row>
  </sheetData>
  <mergeCells count="29">
    <mergeCell ref="A1:P1"/>
    <mergeCell ref="H8:J8"/>
    <mergeCell ref="A8:A9"/>
    <mergeCell ref="N19:P19"/>
    <mergeCell ref="A2:E2"/>
    <mergeCell ref="A3:P3"/>
    <mergeCell ref="A4:P4"/>
    <mergeCell ref="A5:P5"/>
    <mergeCell ref="A6:P6"/>
    <mergeCell ref="H19:J19"/>
    <mergeCell ref="N8:P8"/>
    <mergeCell ref="K19:M19"/>
    <mergeCell ref="B8:C8"/>
    <mergeCell ref="D8:E8"/>
    <mergeCell ref="F8:G8"/>
    <mergeCell ref="K8:M8"/>
    <mergeCell ref="A29:P29"/>
    <mergeCell ref="H20:J20"/>
    <mergeCell ref="H21:J21"/>
    <mergeCell ref="A28:P28"/>
    <mergeCell ref="H22:J22"/>
    <mergeCell ref="K20:M20"/>
    <mergeCell ref="K21:M21"/>
    <mergeCell ref="A26:P26"/>
    <mergeCell ref="K22:M22"/>
    <mergeCell ref="A27:P27"/>
    <mergeCell ref="N20:P20"/>
    <mergeCell ref="N21:P21"/>
    <mergeCell ref="N22:P22"/>
  </mergeCells>
  <printOptions horizontalCentered="1" verticalCentered="1"/>
  <pageMargins left="0.15748031496062992" right="0.19685039370078741" top="0.11811023622047245" bottom="0.19685039370078741" header="0.11811023622047245" footer="0.15748031496062992"/>
  <pageSetup paperSize="9" orientation="landscape" horizontalDpi="300" verticalDpi="300" r:id="rId1"/>
  <headerFooter alignWithMargins="0"/>
  <ignoredErrors>
    <ignoredError sqref="J14 M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showGridLines="0" tabSelected="1" view="pageBreakPreview" zoomScaleNormal="100" zoomScaleSheetLayoutView="100" workbookViewId="0">
      <selection activeCell="G22" sqref="G22"/>
    </sheetView>
  </sheetViews>
  <sheetFormatPr defaultRowHeight="12.75"/>
  <cols>
    <col min="1" max="1" width="72.7109375" style="104" bestFit="1" customWidth="1"/>
    <col min="2" max="4" width="22.7109375" style="104" customWidth="1"/>
    <col min="5" max="250" width="9.140625" style="104"/>
    <col min="251" max="251" width="43.5703125" style="104" customWidth="1"/>
    <col min="252" max="253" width="15.7109375" style="104" customWidth="1"/>
    <col min="254" max="254" width="14" style="104" customWidth="1"/>
    <col min="255" max="256" width="15.7109375" style="104" customWidth="1"/>
    <col min="257" max="257" width="14" style="104" customWidth="1"/>
    <col min="258" max="259" width="15.7109375" style="104" customWidth="1"/>
    <col min="260" max="260" width="14" style="104" customWidth="1"/>
    <col min="261" max="506" width="9.140625" style="104"/>
    <col min="507" max="507" width="43.5703125" style="104" customWidth="1"/>
    <col min="508" max="509" width="15.7109375" style="104" customWidth="1"/>
    <col min="510" max="510" width="14" style="104" customWidth="1"/>
    <col min="511" max="512" width="15.7109375" style="104" customWidth="1"/>
    <col min="513" max="513" width="14" style="104" customWidth="1"/>
    <col min="514" max="515" width="15.7109375" style="104" customWidth="1"/>
    <col min="516" max="516" width="14" style="104" customWidth="1"/>
    <col min="517" max="762" width="9.140625" style="104"/>
    <col min="763" max="763" width="43.5703125" style="104" customWidth="1"/>
    <col min="764" max="765" width="15.7109375" style="104" customWidth="1"/>
    <col min="766" max="766" width="14" style="104" customWidth="1"/>
    <col min="767" max="768" width="15.7109375" style="104" customWidth="1"/>
    <col min="769" max="769" width="14" style="104" customWidth="1"/>
    <col min="770" max="771" width="15.7109375" style="104" customWidth="1"/>
    <col min="772" max="772" width="14" style="104" customWidth="1"/>
    <col min="773" max="1018" width="9.140625" style="104"/>
    <col min="1019" max="1019" width="43.5703125" style="104" customWidth="1"/>
    <col min="1020" max="1021" width="15.7109375" style="104" customWidth="1"/>
    <col min="1022" max="1022" width="14" style="104" customWidth="1"/>
    <col min="1023" max="1024" width="15.7109375" style="104" customWidth="1"/>
    <col min="1025" max="1025" width="14" style="104" customWidth="1"/>
    <col min="1026" max="1027" width="15.7109375" style="104" customWidth="1"/>
    <col min="1028" max="1028" width="14" style="104" customWidth="1"/>
    <col min="1029" max="1274" width="9.140625" style="104"/>
    <col min="1275" max="1275" width="43.5703125" style="104" customWidth="1"/>
    <col min="1276" max="1277" width="15.7109375" style="104" customWidth="1"/>
    <col min="1278" max="1278" width="14" style="104" customWidth="1"/>
    <col min="1279" max="1280" width="15.7109375" style="104" customWidth="1"/>
    <col min="1281" max="1281" width="14" style="104" customWidth="1"/>
    <col min="1282" max="1283" width="15.7109375" style="104" customWidth="1"/>
    <col min="1284" max="1284" width="14" style="104" customWidth="1"/>
    <col min="1285" max="1530" width="9.140625" style="104"/>
    <col min="1531" max="1531" width="43.5703125" style="104" customWidth="1"/>
    <col min="1532" max="1533" width="15.7109375" style="104" customWidth="1"/>
    <col min="1534" max="1534" width="14" style="104" customWidth="1"/>
    <col min="1535" max="1536" width="15.7109375" style="104" customWidth="1"/>
    <col min="1537" max="1537" width="14" style="104" customWidth="1"/>
    <col min="1538" max="1539" width="15.7109375" style="104" customWidth="1"/>
    <col min="1540" max="1540" width="14" style="104" customWidth="1"/>
    <col min="1541" max="1786" width="9.140625" style="104"/>
    <col min="1787" max="1787" width="43.5703125" style="104" customWidth="1"/>
    <col min="1788" max="1789" width="15.7109375" style="104" customWidth="1"/>
    <col min="1790" max="1790" width="14" style="104" customWidth="1"/>
    <col min="1791" max="1792" width="15.7109375" style="104" customWidth="1"/>
    <col min="1793" max="1793" width="14" style="104" customWidth="1"/>
    <col min="1794" max="1795" width="15.7109375" style="104" customWidth="1"/>
    <col min="1796" max="1796" width="14" style="104" customWidth="1"/>
    <col min="1797" max="2042" width="9.140625" style="104"/>
    <col min="2043" max="2043" width="43.5703125" style="104" customWidth="1"/>
    <col min="2044" max="2045" width="15.7109375" style="104" customWidth="1"/>
    <col min="2046" max="2046" width="14" style="104" customWidth="1"/>
    <col min="2047" max="2048" width="15.7109375" style="104" customWidth="1"/>
    <col min="2049" max="2049" width="14" style="104" customWidth="1"/>
    <col min="2050" max="2051" width="15.7109375" style="104" customWidth="1"/>
    <col min="2052" max="2052" width="14" style="104" customWidth="1"/>
    <col min="2053" max="2298" width="9.140625" style="104"/>
    <col min="2299" max="2299" width="43.5703125" style="104" customWidth="1"/>
    <col min="2300" max="2301" width="15.7109375" style="104" customWidth="1"/>
    <col min="2302" max="2302" width="14" style="104" customWidth="1"/>
    <col min="2303" max="2304" width="15.7109375" style="104" customWidth="1"/>
    <col min="2305" max="2305" width="14" style="104" customWidth="1"/>
    <col min="2306" max="2307" width="15.7109375" style="104" customWidth="1"/>
    <col min="2308" max="2308" width="14" style="104" customWidth="1"/>
    <col min="2309" max="2554" width="9.140625" style="104"/>
    <col min="2555" max="2555" width="43.5703125" style="104" customWidth="1"/>
    <col min="2556" max="2557" width="15.7109375" style="104" customWidth="1"/>
    <col min="2558" max="2558" width="14" style="104" customWidth="1"/>
    <col min="2559" max="2560" width="15.7109375" style="104" customWidth="1"/>
    <col min="2561" max="2561" width="14" style="104" customWidth="1"/>
    <col min="2562" max="2563" width="15.7109375" style="104" customWidth="1"/>
    <col min="2564" max="2564" width="14" style="104" customWidth="1"/>
    <col min="2565" max="2810" width="9.140625" style="104"/>
    <col min="2811" max="2811" width="43.5703125" style="104" customWidth="1"/>
    <col min="2812" max="2813" width="15.7109375" style="104" customWidth="1"/>
    <col min="2814" max="2814" width="14" style="104" customWidth="1"/>
    <col min="2815" max="2816" width="15.7109375" style="104" customWidth="1"/>
    <col min="2817" max="2817" width="14" style="104" customWidth="1"/>
    <col min="2818" max="2819" width="15.7109375" style="104" customWidth="1"/>
    <col min="2820" max="2820" width="14" style="104" customWidth="1"/>
    <col min="2821" max="3066" width="9.140625" style="104"/>
    <col min="3067" max="3067" width="43.5703125" style="104" customWidth="1"/>
    <col min="3068" max="3069" width="15.7109375" style="104" customWidth="1"/>
    <col min="3070" max="3070" width="14" style="104" customWidth="1"/>
    <col min="3071" max="3072" width="15.7109375" style="104" customWidth="1"/>
    <col min="3073" max="3073" width="14" style="104" customWidth="1"/>
    <col min="3074" max="3075" width="15.7109375" style="104" customWidth="1"/>
    <col min="3076" max="3076" width="14" style="104" customWidth="1"/>
    <col min="3077" max="3322" width="9.140625" style="104"/>
    <col min="3323" max="3323" width="43.5703125" style="104" customWidth="1"/>
    <col min="3324" max="3325" width="15.7109375" style="104" customWidth="1"/>
    <col min="3326" max="3326" width="14" style="104" customWidth="1"/>
    <col min="3327" max="3328" width="15.7109375" style="104" customWidth="1"/>
    <col min="3329" max="3329" width="14" style="104" customWidth="1"/>
    <col min="3330" max="3331" width="15.7109375" style="104" customWidth="1"/>
    <col min="3332" max="3332" width="14" style="104" customWidth="1"/>
    <col min="3333" max="3578" width="9.140625" style="104"/>
    <col min="3579" max="3579" width="43.5703125" style="104" customWidth="1"/>
    <col min="3580" max="3581" width="15.7109375" style="104" customWidth="1"/>
    <col min="3582" max="3582" width="14" style="104" customWidth="1"/>
    <col min="3583" max="3584" width="15.7109375" style="104" customWidth="1"/>
    <col min="3585" max="3585" width="14" style="104" customWidth="1"/>
    <col min="3586" max="3587" width="15.7109375" style="104" customWidth="1"/>
    <col min="3588" max="3588" width="14" style="104" customWidth="1"/>
    <col min="3589" max="3834" width="9.140625" style="104"/>
    <col min="3835" max="3835" width="43.5703125" style="104" customWidth="1"/>
    <col min="3836" max="3837" width="15.7109375" style="104" customWidth="1"/>
    <col min="3838" max="3838" width="14" style="104" customWidth="1"/>
    <col min="3839" max="3840" width="15.7109375" style="104" customWidth="1"/>
    <col min="3841" max="3841" width="14" style="104" customWidth="1"/>
    <col min="3842" max="3843" width="15.7109375" style="104" customWidth="1"/>
    <col min="3844" max="3844" width="14" style="104" customWidth="1"/>
    <col min="3845" max="4090" width="9.140625" style="104"/>
    <col min="4091" max="4091" width="43.5703125" style="104" customWidth="1"/>
    <col min="4092" max="4093" width="15.7109375" style="104" customWidth="1"/>
    <col min="4094" max="4094" width="14" style="104" customWidth="1"/>
    <col min="4095" max="4096" width="15.7109375" style="104" customWidth="1"/>
    <col min="4097" max="4097" width="14" style="104" customWidth="1"/>
    <col min="4098" max="4099" width="15.7109375" style="104" customWidth="1"/>
    <col min="4100" max="4100" width="14" style="104" customWidth="1"/>
    <col min="4101" max="4346" width="9.140625" style="104"/>
    <col min="4347" max="4347" width="43.5703125" style="104" customWidth="1"/>
    <col min="4348" max="4349" width="15.7109375" style="104" customWidth="1"/>
    <col min="4350" max="4350" width="14" style="104" customWidth="1"/>
    <col min="4351" max="4352" width="15.7109375" style="104" customWidth="1"/>
    <col min="4353" max="4353" width="14" style="104" customWidth="1"/>
    <col min="4354" max="4355" width="15.7109375" style="104" customWidth="1"/>
    <col min="4356" max="4356" width="14" style="104" customWidth="1"/>
    <col min="4357" max="4602" width="9.140625" style="104"/>
    <col min="4603" max="4603" width="43.5703125" style="104" customWidth="1"/>
    <col min="4604" max="4605" width="15.7109375" style="104" customWidth="1"/>
    <col min="4606" max="4606" width="14" style="104" customWidth="1"/>
    <col min="4607" max="4608" width="15.7109375" style="104" customWidth="1"/>
    <col min="4609" max="4609" width="14" style="104" customWidth="1"/>
    <col min="4610" max="4611" width="15.7109375" style="104" customWidth="1"/>
    <col min="4612" max="4612" width="14" style="104" customWidth="1"/>
    <col min="4613" max="4858" width="9.140625" style="104"/>
    <col min="4859" max="4859" width="43.5703125" style="104" customWidth="1"/>
    <col min="4860" max="4861" width="15.7109375" style="104" customWidth="1"/>
    <col min="4862" max="4862" width="14" style="104" customWidth="1"/>
    <col min="4863" max="4864" width="15.7109375" style="104" customWidth="1"/>
    <col min="4865" max="4865" width="14" style="104" customWidth="1"/>
    <col min="4866" max="4867" width="15.7109375" style="104" customWidth="1"/>
    <col min="4868" max="4868" width="14" style="104" customWidth="1"/>
    <col min="4869" max="5114" width="9.140625" style="104"/>
    <col min="5115" max="5115" width="43.5703125" style="104" customWidth="1"/>
    <col min="5116" max="5117" width="15.7109375" style="104" customWidth="1"/>
    <col min="5118" max="5118" width="14" style="104" customWidth="1"/>
    <col min="5119" max="5120" width="15.7109375" style="104" customWidth="1"/>
    <col min="5121" max="5121" width="14" style="104" customWidth="1"/>
    <col min="5122" max="5123" width="15.7109375" style="104" customWidth="1"/>
    <col min="5124" max="5124" width="14" style="104" customWidth="1"/>
    <col min="5125" max="5370" width="9.140625" style="104"/>
    <col min="5371" max="5371" width="43.5703125" style="104" customWidth="1"/>
    <col min="5372" max="5373" width="15.7109375" style="104" customWidth="1"/>
    <col min="5374" max="5374" width="14" style="104" customWidth="1"/>
    <col min="5375" max="5376" width="15.7109375" style="104" customWidth="1"/>
    <col min="5377" max="5377" width="14" style="104" customWidth="1"/>
    <col min="5378" max="5379" width="15.7109375" style="104" customWidth="1"/>
    <col min="5380" max="5380" width="14" style="104" customWidth="1"/>
    <col min="5381" max="5626" width="9.140625" style="104"/>
    <col min="5627" max="5627" width="43.5703125" style="104" customWidth="1"/>
    <col min="5628" max="5629" width="15.7109375" style="104" customWidth="1"/>
    <col min="5630" max="5630" width="14" style="104" customWidth="1"/>
    <col min="5631" max="5632" width="15.7109375" style="104" customWidth="1"/>
    <col min="5633" max="5633" width="14" style="104" customWidth="1"/>
    <col min="5634" max="5635" width="15.7109375" style="104" customWidth="1"/>
    <col min="5636" max="5636" width="14" style="104" customWidth="1"/>
    <col min="5637" max="5882" width="9.140625" style="104"/>
    <col min="5883" max="5883" width="43.5703125" style="104" customWidth="1"/>
    <col min="5884" max="5885" width="15.7109375" style="104" customWidth="1"/>
    <col min="5886" max="5886" width="14" style="104" customWidth="1"/>
    <col min="5887" max="5888" width="15.7109375" style="104" customWidth="1"/>
    <col min="5889" max="5889" width="14" style="104" customWidth="1"/>
    <col min="5890" max="5891" width="15.7109375" style="104" customWidth="1"/>
    <col min="5892" max="5892" width="14" style="104" customWidth="1"/>
    <col min="5893" max="6138" width="9.140625" style="104"/>
    <col min="6139" max="6139" width="43.5703125" style="104" customWidth="1"/>
    <col min="6140" max="6141" width="15.7109375" style="104" customWidth="1"/>
    <col min="6142" max="6142" width="14" style="104" customWidth="1"/>
    <col min="6143" max="6144" width="15.7109375" style="104" customWidth="1"/>
    <col min="6145" max="6145" width="14" style="104" customWidth="1"/>
    <col min="6146" max="6147" width="15.7109375" style="104" customWidth="1"/>
    <col min="6148" max="6148" width="14" style="104" customWidth="1"/>
    <col min="6149" max="6394" width="9.140625" style="104"/>
    <col min="6395" max="6395" width="43.5703125" style="104" customWidth="1"/>
    <col min="6396" max="6397" width="15.7109375" style="104" customWidth="1"/>
    <col min="6398" max="6398" width="14" style="104" customWidth="1"/>
    <col min="6399" max="6400" width="15.7109375" style="104" customWidth="1"/>
    <col min="6401" max="6401" width="14" style="104" customWidth="1"/>
    <col min="6402" max="6403" width="15.7109375" style="104" customWidth="1"/>
    <col min="6404" max="6404" width="14" style="104" customWidth="1"/>
    <col min="6405" max="6650" width="9.140625" style="104"/>
    <col min="6651" max="6651" width="43.5703125" style="104" customWidth="1"/>
    <col min="6652" max="6653" width="15.7109375" style="104" customWidth="1"/>
    <col min="6654" max="6654" width="14" style="104" customWidth="1"/>
    <col min="6655" max="6656" width="15.7109375" style="104" customWidth="1"/>
    <col min="6657" max="6657" width="14" style="104" customWidth="1"/>
    <col min="6658" max="6659" width="15.7109375" style="104" customWidth="1"/>
    <col min="6660" max="6660" width="14" style="104" customWidth="1"/>
    <col min="6661" max="6906" width="9.140625" style="104"/>
    <col min="6907" max="6907" width="43.5703125" style="104" customWidth="1"/>
    <col min="6908" max="6909" width="15.7109375" style="104" customWidth="1"/>
    <col min="6910" max="6910" width="14" style="104" customWidth="1"/>
    <col min="6911" max="6912" width="15.7109375" style="104" customWidth="1"/>
    <col min="6913" max="6913" width="14" style="104" customWidth="1"/>
    <col min="6914" max="6915" width="15.7109375" style="104" customWidth="1"/>
    <col min="6916" max="6916" width="14" style="104" customWidth="1"/>
    <col min="6917" max="7162" width="9.140625" style="104"/>
    <col min="7163" max="7163" width="43.5703125" style="104" customWidth="1"/>
    <col min="7164" max="7165" width="15.7109375" style="104" customWidth="1"/>
    <col min="7166" max="7166" width="14" style="104" customWidth="1"/>
    <col min="7167" max="7168" width="15.7109375" style="104" customWidth="1"/>
    <col min="7169" max="7169" width="14" style="104" customWidth="1"/>
    <col min="7170" max="7171" width="15.7109375" style="104" customWidth="1"/>
    <col min="7172" max="7172" width="14" style="104" customWidth="1"/>
    <col min="7173" max="7418" width="9.140625" style="104"/>
    <col min="7419" max="7419" width="43.5703125" style="104" customWidth="1"/>
    <col min="7420" max="7421" width="15.7109375" style="104" customWidth="1"/>
    <col min="7422" max="7422" width="14" style="104" customWidth="1"/>
    <col min="7423" max="7424" width="15.7109375" style="104" customWidth="1"/>
    <col min="7425" max="7425" width="14" style="104" customWidth="1"/>
    <col min="7426" max="7427" width="15.7109375" style="104" customWidth="1"/>
    <col min="7428" max="7428" width="14" style="104" customWidth="1"/>
    <col min="7429" max="7674" width="9.140625" style="104"/>
    <col min="7675" max="7675" width="43.5703125" style="104" customWidth="1"/>
    <col min="7676" max="7677" width="15.7109375" style="104" customWidth="1"/>
    <col min="7678" max="7678" width="14" style="104" customWidth="1"/>
    <col min="7679" max="7680" width="15.7109375" style="104" customWidth="1"/>
    <col min="7681" max="7681" width="14" style="104" customWidth="1"/>
    <col min="7682" max="7683" width="15.7109375" style="104" customWidth="1"/>
    <col min="7684" max="7684" width="14" style="104" customWidth="1"/>
    <col min="7685" max="7930" width="9.140625" style="104"/>
    <col min="7931" max="7931" width="43.5703125" style="104" customWidth="1"/>
    <col min="7932" max="7933" width="15.7109375" style="104" customWidth="1"/>
    <col min="7934" max="7934" width="14" style="104" customWidth="1"/>
    <col min="7935" max="7936" width="15.7109375" style="104" customWidth="1"/>
    <col min="7937" max="7937" width="14" style="104" customWidth="1"/>
    <col min="7938" max="7939" width="15.7109375" style="104" customWidth="1"/>
    <col min="7940" max="7940" width="14" style="104" customWidth="1"/>
    <col min="7941" max="8186" width="9.140625" style="104"/>
    <col min="8187" max="8187" width="43.5703125" style="104" customWidth="1"/>
    <col min="8188" max="8189" width="15.7109375" style="104" customWidth="1"/>
    <col min="8190" max="8190" width="14" style="104" customWidth="1"/>
    <col min="8191" max="8192" width="15.7109375" style="104" customWidth="1"/>
    <col min="8193" max="8193" width="14" style="104" customWidth="1"/>
    <col min="8194" max="8195" width="15.7109375" style="104" customWidth="1"/>
    <col min="8196" max="8196" width="14" style="104" customWidth="1"/>
    <col min="8197" max="8442" width="9.140625" style="104"/>
    <col min="8443" max="8443" width="43.5703125" style="104" customWidth="1"/>
    <col min="8444" max="8445" width="15.7109375" style="104" customWidth="1"/>
    <col min="8446" max="8446" width="14" style="104" customWidth="1"/>
    <col min="8447" max="8448" width="15.7109375" style="104" customWidth="1"/>
    <col min="8449" max="8449" width="14" style="104" customWidth="1"/>
    <col min="8450" max="8451" width="15.7109375" style="104" customWidth="1"/>
    <col min="8452" max="8452" width="14" style="104" customWidth="1"/>
    <col min="8453" max="8698" width="9.140625" style="104"/>
    <col min="8699" max="8699" width="43.5703125" style="104" customWidth="1"/>
    <col min="8700" max="8701" width="15.7109375" style="104" customWidth="1"/>
    <col min="8702" max="8702" width="14" style="104" customWidth="1"/>
    <col min="8703" max="8704" width="15.7109375" style="104" customWidth="1"/>
    <col min="8705" max="8705" width="14" style="104" customWidth="1"/>
    <col min="8706" max="8707" width="15.7109375" style="104" customWidth="1"/>
    <col min="8708" max="8708" width="14" style="104" customWidth="1"/>
    <col min="8709" max="8954" width="9.140625" style="104"/>
    <col min="8955" max="8955" width="43.5703125" style="104" customWidth="1"/>
    <col min="8956" max="8957" width="15.7109375" style="104" customWidth="1"/>
    <col min="8958" max="8958" width="14" style="104" customWidth="1"/>
    <col min="8959" max="8960" width="15.7109375" style="104" customWidth="1"/>
    <col min="8961" max="8961" width="14" style="104" customWidth="1"/>
    <col min="8962" max="8963" width="15.7109375" style="104" customWidth="1"/>
    <col min="8964" max="8964" width="14" style="104" customWidth="1"/>
    <col min="8965" max="9210" width="9.140625" style="104"/>
    <col min="9211" max="9211" width="43.5703125" style="104" customWidth="1"/>
    <col min="9212" max="9213" width="15.7109375" style="104" customWidth="1"/>
    <col min="9214" max="9214" width="14" style="104" customWidth="1"/>
    <col min="9215" max="9216" width="15.7109375" style="104" customWidth="1"/>
    <col min="9217" max="9217" width="14" style="104" customWidth="1"/>
    <col min="9218" max="9219" width="15.7109375" style="104" customWidth="1"/>
    <col min="9220" max="9220" width="14" style="104" customWidth="1"/>
    <col min="9221" max="9466" width="9.140625" style="104"/>
    <col min="9467" max="9467" width="43.5703125" style="104" customWidth="1"/>
    <col min="9468" max="9469" width="15.7109375" style="104" customWidth="1"/>
    <col min="9470" max="9470" width="14" style="104" customWidth="1"/>
    <col min="9471" max="9472" width="15.7109375" style="104" customWidth="1"/>
    <col min="9473" max="9473" width="14" style="104" customWidth="1"/>
    <col min="9474" max="9475" width="15.7109375" style="104" customWidth="1"/>
    <col min="9476" max="9476" width="14" style="104" customWidth="1"/>
    <col min="9477" max="9722" width="9.140625" style="104"/>
    <col min="9723" max="9723" width="43.5703125" style="104" customWidth="1"/>
    <col min="9724" max="9725" width="15.7109375" style="104" customWidth="1"/>
    <col min="9726" max="9726" width="14" style="104" customWidth="1"/>
    <col min="9727" max="9728" width="15.7109375" style="104" customWidth="1"/>
    <col min="9729" max="9729" width="14" style="104" customWidth="1"/>
    <col min="9730" max="9731" width="15.7109375" style="104" customWidth="1"/>
    <col min="9732" max="9732" width="14" style="104" customWidth="1"/>
    <col min="9733" max="9978" width="9.140625" style="104"/>
    <col min="9979" max="9979" width="43.5703125" style="104" customWidth="1"/>
    <col min="9980" max="9981" width="15.7109375" style="104" customWidth="1"/>
    <col min="9982" max="9982" width="14" style="104" customWidth="1"/>
    <col min="9983" max="9984" width="15.7109375" style="104" customWidth="1"/>
    <col min="9985" max="9985" width="14" style="104" customWidth="1"/>
    <col min="9986" max="9987" width="15.7109375" style="104" customWidth="1"/>
    <col min="9988" max="9988" width="14" style="104" customWidth="1"/>
    <col min="9989" max="10234" width="9.140625" style="104"/>
    <col min="10235" max="10235" width="43.5703125" style="104" customWidth="1"/>
    <col min="10236" max="10237" width="15.7109375" style="104" customWidth="1"/>
    <col min="10238" max="10238" width="14" style="104" customWidth="1"/>
    <col min="10239" max="10240" width="15.7109375" style="104" customWidth="1"/>
    <col min="10241" max="10241" width="14" style="104" customWidth="1"/>
    <col min="10242" max="10243" width="15.7109375" style="104" customWidth="1"/>
    <col min="10244" max="10244" width="14" style="104" customWidth="1"/>
    <col min="10245" max="10490" width="9.140625" style="104"/>
    <col min="10491" max="10491" width="43.5703125" style="104" customWidth="1"/>
    <col min="10492" max="10493" width="15.7109375" style="104" customWidth="1"/>
    <col min="10494" max="10494" width="14" style="104" customWidth="1"/>
    <col min="10495" max="10496" width="15.7109375" style="104" customWidth="1"/>
    <col min="10497" max="10497" width="14" style="104" customWidth="1"/>
    <col min="10498" max="10499" width="15.7109375" style="104" customWidth="1"/>
    <col min="10500" max="10500" width="14" style="104" customWidth="1"/>
    <col min="10501" max="10746" width="9.140625" style="104"/>
    <col min="10747" max="10747" width="43.5703125" style="104" customWidth="1"/>
    <col min="10748" max="10749" width="15.7109375" style="104" customWidth="1"/>
    <col min="10750" max="10750" width="14" style="104" customWidth="1"/>
    <col min="10751" max="10752" width="15.7109375" style="104" customWidth="1"/>
    <col min="10753" max="10753" width="14" style="104" customWidth="1"/>
    <col min="10754" max="10755" width="15.7109375" style="104" customWidth="1"/>
    <col min="10756" max="10756" width="14" style="104" customWidth="1"/>
    <col min="10757" max="11002" width="9.140625" style="104"/>
    <col min="11003" max="11003" width="43.5703125" style="104" customWidth="1"/>
    <col min="11004" max="11005" width="15.7109375" style="104" customWidth="1"/>
    <col min="11006" max="11006" width="14" style="104" customWidth="1"/>
    <col min="11007" max="11008" width="15.7109375" style="104" customWidth="1"/>
    <col min="11009" max="11009" width="14" style="104" customWidth="1"/>
    <col min="11010" max="11011" width="15.7109375" style="104" customWidth="1"/>
    <col min="11012" max="11012" width="14" style="104" customWidth="1"/>
    <col min="11013" max="11258" width="9.140625" style="104"/>
    <col min="11259" max="11259" width="43.5703125" style="104" customWidth="1"/>
    <col min="11260" max="11261" width="15.7109375" style="104" customWidth="1"/>
    <col min="11262" max="11262" width="14" style="104" customWidth="1"/>
    <col min="11263" max="11264" width="15.7109375" style="104" customWidth="1"/>
    <col min="11265" max="11265" width="14" style="104" customWidth="1"/>
    <col min="11266" max="11267" width="15.7109375" style="104" customWidth="1"/>
    <col min="11268" max="11268" width="14" style="104" customWidth="1"/>
    <col min="11269" max="11514" width="9.140625" style="104"/>
    <col min="11515" max="11515" width="43.5703125" style="104" customWidth="1"/>
    <col min="11516" max="11517" width="15.7109375" style="104" customWidth="1"/>
    <col min="11518" max="11518" width="14" style="104" customWidth="1"/>
    <col min="11519" max="11520" width="15.7109375" style="104" customWidth="1"/>
    <col min="11521" max="11521" width="14" style="104" customWidth="1"/>
    <col min="11522" max="11523" width="15.7109375" style="104" customWidth="1"/>
    <col min="11524" max="11524" width="14" style="104" customWidth="1"/>
    <col min="11525" max="11770" width="9.140625" style="104"/>
    <col min="11771" max="11771" width="43.5703125" style="104" customWidth="1"/>
    <col min="11772" max="11773" width="15.7109375" style="104" customWidth="1"/>
    <col min="11774" max="11774" width="14" style="104" customWidth="1"/>
    <col min="11775" max="11776" width="15.7109375" style="104" customWidth="1"/>
    <col min="11777" max="11777" width="14" style="104" customWidth="1"/>
    <col min="11778" max="11779" width="15.7109375" style="104" customWidth="1"/>
    <col min="11780" max="11780" width="14" style="104" customWidth="1"/>
    <col min="11781" max="12026" width="9.140625" style="104"/>
    <col min="12027" max="12027" width="43.5703125" style="104" customWidth="1"/>
    <col min="12028" max="12029" width="15.7109375" style="104" customWidth="1"/>
    <col min="12030" max="12030" width="14" style="104" customWidth="1"/>
    <col min="12031" max="12032" width="15.7109375" style="104" customWidth="1"/>
    <col min="12033" max="12033" width="14" style="104" customWidth="1"/>
    <col min="12034" max="12035" width="15.7109375" style="104" customWidth="1"/>
    <col min="12036" max="12036" width="14" style="104" customWidth="1"/>
    <col min="12037" max="12282" width="9.140625" style="104"/>
    <col min="12283" max="12283" width="43.5703125" style="104" customWidth="1"/>
    <col min="12284" max="12285" width="15.7109375" style="104" customWidth="1"/>
    <col min="12286" max="12286" width="14" style="104" customWidth="1"/>
    <col min="12287" max="12288" width="15.7109375" style="104" customWidth="1"/>
    <col min="12289" max="12289" width="14" style="104" customWidth="1"/>
    <col min="12290" max="12291" width="15.7109375" style="104" customWidth="1"/>
    <col min="12292" max="12292" width="14" style="104" customWidth="1"/>
    <col min="12293" max="12538" width="9.140625" style="104"/>
    <col min="12539" max="12539" width="43.5703125" style="104" customWidth="1"/>
    <col min="12540" max="12541" width="15.7109375" style="104" customWidth="1"/>
    <col min="12542" max="12542" width="14" style="104" customWidth="1"/>
    <col min="12543" max="12544" width="15.7109375" style="104" customWidth="1"/>
    <col min="12545" max="12545" width="14" style="104" customWidth="1"/>
    <col min="12546" max="12547" width="15.7109375" style="104" customWidth="1"/>
    <col min="12548" max="12548" width="14" style="104" customWidth="1"/>
    <col min="12549" max="12794" width="9.140625" style="104"/>
    <col min="12795" max="12795" width="43.5703125" style="104" customWidth="1"/>
    <col min="12796" max="12797" width="15.7109375" style="104" customWidth="1"/>
    <col min="12798" max="12798" width="14" style="104" customWidth="1"/>
    <col min="12799" max="12800" width="15.7109375" style="104" customWidth="1"/>
    <col min="12801" max="12801" width="14" style="104" customWidth="1"/>
    <col min="12802" max="12803" width="15.7109375" style="104" customWidth="1"/>
    <col min="12804" max="12804" width="14" style="104" customWidth="1"/>
    <col min="12805" max="13050" width="9.140625" style="104"/>
    <col min="13051" max="13051" width="43.5703125" style="104" customWidth="1"/>
    <col min="13052" max="13053" width="15.7109375" style="104" customWidth="1"/>
    <col min="13054" max="13054" width="14" style="104" customWidth="1"/>
    <col min="13055" max="13056" width="15.7109375" style="104" customWidth="1"/>
    <col min="13057" max="13057" width="14" style="104" customWidth="1"/>
    <col min="13058" max="13059" width="15.7109375" style="104" customWidth="1"/>
    <col min="13060" max="13060" width="14" style="104" customWidth="1"/>
    <col min="13061" max="13306" width="9.140625" style="104"/>
    <col min="13307" max="13307" width="43.5703125" style="104" customWidth="1"/>
    <col min="13308" max="13309" width="15.7109375" style="104" customWidth="1"/>
    <col min="13310" max="13310" width="14" style="104" customWidth="1"/>
    <col min="13311" max="13312" width="15.7109375" style="104" customWidth="1"/>
    <col min="13313" max="13313" width="14" style="104" customWidth="1"/>
    <col min="13314" max="13315" width="15.7109375" style="104" customWidth="1"/>
    <col min="13316" max="13316" width="14" style="104" customWidth="1"/>
    <col min="13317" max="13562" width="9.140625" style="104"/>
    <col min="13563" max="13563" width="43.5703125" style="104" customWidth="1"/>
    <col min="13564" max="13565" width="15.7109375" style="104" customWidth="1"/>
    <col min="13566" max="13566" width="14" style="104" customWidth="1"/>
    <col min="13567" max="13568" width="15.7109375" style="104" customWidth="1"/>
    <col min="13569" max="13569" width="14" style="104" customWidth="1"/>
    <col min="13570" max="13571" width="15.7109375" style="104" customWidth="1"/>
    <col min="13572" max="13572" width="14" style="104" customWidth="1"/>
    <col min="13573" max="13818" width="9.140625" style="104"/>
    <col min="13819" max="13819" width="43.5703125" style="104" customWidth="1"/>
    <col min="13820" max="13821" width="15.7109375" style="104" customWidth="1"/>
    <col min="13822" max="13822" width="14" style="104" customWidth="1"/>
    <col min="13823" max="13824" width="15.7109375" style="104" customWidth="1"/>
    <col min="13825" max="13825" width="14" style="104" customWidth="1"/>
    <col min="13826" max="13827" width="15.7109375" style="104" customWidth="1"/>
    <col min="13828" max="13828" width="14" style="104" customWidth="1"/>
    <col min="13829" max="14074" width="9.140625" style="104"/>
    <col min="14075" max="14075" width="43.5703125" style="104" customWidth="1"/>
    <col min="14076" max="14077" width="15.7109375" style="104" customWidth="1"/>
    <col min="14078" max="14078" width="14" style="104" customWidth="1"/>
    <col min="14079" max="14080" width="15.7109375" style="104" customWidth="1"/>
    <col min="14081" max="14081" width="14" style="104" customWidth="1"/>
    <col min="14082" max="14083" width="15.7109375" style="104" customWidth="1"/>
    <col min="14084" max="14084" width="14" style="104" customWidth="1"/>
    <col min="14085" max="14330" width="9.140625" style="104"/>
    <col min="14331" max="14331" width="43.5703125" style="104" customWidth="1"/>
    <col min="14332" max="14333" width="15.7109375" style="104" customWidth="1"/>
    <col min="14334" max="14334" width="14" style="104" customWidth="1"/>
    <col min="14335" max="14336" width="15.7109375" style="104" customWidth="1"/>
    <col min="14337" max="14337" width="14" style="104" customWidth="1"/>
    <col min="14338" max="14339" width="15.7109375" style="104" customWidth="1"/>
    <col min="14340" max="14340" width="14" style="104" customWidth="1"/>
    <col min="14341" max="14586" width="9.140625" style="104"/>
    <col min="14587" max="14587" width="43.5703125" style="104" customWidth="1"/>
    <col min="14588" max="14589" width="15.7109375" style="104" customWidth="1"/>
    <col min="14590" max="14590" width="14" style="104" customWidth="1"/>
    <col min="14591" max="14592" width="15.7109375" style="104" customWidth="1"/>
    <col min="14593" max="14593" width="14" style="104" customWidth="1"/>
    <col min="14594" max="14595" width="15.7109375" style="104" customWidth="1"/>
    <col min="14596" max="14596" width="14" style="104" customWidth="1"/>
    <col min="14597" max="14842" width="9.140625" style="104"/>
    <col min="14843" max="14843" width="43.5703125" style="104" customWidth="1"/>
    <col min="14844" max="14845" width="15.7109375" style="104" customWidth="1"/>
    <col min="14846" max="14846" width="14" style="104" customWidth="1"/>
    <col min="14847" max="14848" width="15.7109375" style="104" customWidth="1"/>
    <col min="14849" max="14849" width="14" style="104" customWidth="1"/>
    <col min="14850" max="14851" width="15.7109375" style="104" customWidth="1"/>
    <col min="14852" max="14852" width="14" style="104" customWidth="1"/>
    <col min="14853" max="15098" width="9.140625" style="104"/>
    <col min="15099" max="15099" width="43.5703125" style="104" customWidth="1"/>
    <col min="15100" max="15101" width="15.7109375" style="104" customWidth="1"/>
    <col min="15102" max="15102" width="14" style="104" customWidth="1"/>
    <col min="15103" max="15104" width="15.7109375" style="104" customWidth="1"/>
    <col min="15105" max="15105" width="14" style="104" customWidth="1"/>
    <col min="15106" max="15107" width="15.7109375" style="104" customWidth="1"/>
    <col min="15108" max="15108" width="14" style="104" customWidth="1"/>
    <col min="15109" max="15354" width="9.140625" style="104"/>
    <col min="15355" max="15355" width="43.5703125" style="104" customWidth="1"/>
    <col min="15356" max="15357" width="15.7109375" style="104" customWidth="1"/>
    <col min="15358" max="15358" width="14" style="104" customWidth="1"/>
    <col min="15359" max="15360" width="15.7109375" style="104" customWidth="1"/>
    <col min="15361" max="15361" width="14" style="104" customWidth="1"/>
    <col min="15362" max="15363" width="15.7109375" style="104" customWidth="1"/>
    <col min="15364" max="15364" width="14" style="104" customWidth="1"/>
    <col min="15365" max="15610" width="9.140625" style="104"/>
    <col min="15611" max="15611" width="43.5703125" style="104" customWidth="1"/>
    <col min="15612" max="15613" width="15.7109375" style="104" customWidth="1"/>
    <col min="15614" max="15614" width="14" style="104" customWidth="1"/>
    <col min="15615" max="15616" width="15.7109375" style="104" customWidth="1"/>
    <col min="15617" max="15617" width="14" style="104" customWidth="1"/>
    <col min="15618" max="15619" width="15.7109375" style="104" customWidth="1"/>
    <col min="15620" max="15620" width="14" style="104" customWidth="1"/>
    <col min="15621" max="15866" width="9.140625" style="104"/>
    <col min="15867" max="15867" width="43.5703125" style="104" customWidth="1"/>
    <col min="15868" max="15869" width="15.7109375" style="104" customWidth="1"/>
    <col min="15870" max="15870" width="14" style="104" customWidth="1"/>
    <col min="15871" max="15872" width="15.7109375" style="104" customWidth="1"/>
    <col min="15873" max="15873" width="14" style="104" customWidth="1"/>
    <col min="15874" max="15875" width="15.7109375" style="104" customWidth="1"/>
    <col min="15876" max="15876" width="14" style="104" customWidth="1"/>
    <col min="15877" max="16122" width="9.140625" style="104"/>
    <col min="16123" max="16123" width="43.5703125" style="104" customWidth="1"/>
    <col min="16124" max="16125" width="15.7109375" style="104" customWidth="1"/>
    <col min="16126" max="16126" width="14" style="104" customWidth="1"/>
    <col min="16127" max="16128" width="15.7109375" style="104" customWidth="1"/>
    <col min="16129" max="16129" width="14" style="104" customWidth="1"/>
    <col min="16130" max="16131" width="15.7109375" style="104" customWidth="1"/>
    <col min="16132" max="16132" width="14" style="104" customWidth="1"/>
    <col min="16133" max="16384" width="9.140625" style="104"/>
  </cols>
  <sheetData>
    <row r="1" spans="1:4" ht="15.75" customHeight="1">
      <c r="A1" s="143"/>
      <c r="B1" s="143"/>
      <c r="C1" s="143"/>
      <c r="D1" s="143"/>
    </row>
    <row r="3" spans="1:4" ht="15.75">
      <c r="A3" s="132" t="s">
        <v>191</v>
      </c>
      <c r="B3" s="132"/>
      <c r="C3" s="132"/>
      <c r="D3" s="132"/>
    </row>
    <row r="4" spans="1:4" s="1" customFormat="1" ht="15" customHeight="1">
      <c r="A4" s="144" t="s">
        <v>219</v>
      </c>
      <c r="B4" s="144"/>
      <c r="C4" s="144"/>
      <c r="D4" s="144"/>
    </row>
    <row r="5" spans="1:4" s="1" customFormat="1" ht="15" customHeight="1">
      <c r="A5" s="138" t="s">
        <v>192</v>
      </c>
      <c r="B5" s="138"/>
      <c r="C5" s="138"/>
      <c r="D5" s="138"/>
    </row>
    <row r="6" spans="1:4" s="1" customFormat="1" ht="15" customHeight="1">
      <c r="A6" s="112"/>
      <c r="B6" s="112"/>
      <c r="C6" s="112"/>
      <c r="D6" s="112"/>
    </row>
    <row r="7" spans="1:4">
      <c r="A7" s="105" t="s">
        <v>193</v>
      </c>
      <c r="B7" s="106"/>
      <c r="C7" s="107"/>
      <c r="D7" s="108">
        <v>1</v>
      </c>
    </row>
    <row r="8" spans="1:4" ht="15" customHeight="1">
      <c r="A8" s="153" t="s">
        <v>194</v>
      </c>
      <c r="B8" s="154">
        <v>2012</v>
      </c>
      <c r="C8" s="155">
        <v>2011</v>
      </c>
      <c r="D8" s="154">
        <v>2010</v>
      </c>
    </row>
    <row r="9" spans="1:4" ht="15" customHeight="1">
      <c r="A9" s="156"/>
      <c r="B9" s="157" t="s">
        <v>195</v>
      </c>
      <c r="C9" s="157" t="s">
        <v>196</v>
      </c>
      <c r="D9" s="158" t="s">
        <v>197</v>
      </c>
    </row>
    <row r="10" spans="1:4" s="110" customFormat="1" ht="20.100000000000001" customHeight="1">
      <c r="A10" s="109" t="s">
        <v>198</v>
      </c>
      <c r="B10" s="117">
        <v>13481165.17</v>
      </c>
      <c r="C10" s="117">
        <v>28402324.530000001</v>
      </c>
      <c r="D10" s="123">
        <v>67366590.819999993</v>
      </c>
    </row>
    <row r="11" spans="1:4" s="110" customFormat="1" ht="20.100000000000001" customHeight="1">
      <c r="A11" s="109" t="s">
        <v>199</v>
      </c>
      <c r="B11" s="117">
        <v>4726489.1100000003</v>
      </c>
      <c r="C11" s="117">
        <v>7054142.3499999996</v>
      </c>
      <c r="D11" s="123">
        <v>1975134.38</v>
      </c>
    </row>
    <row r="12" spans="1:4" s="110" customFormat="1" ht="20.100000000000001" customHeight="1">
      <c r="A12" s="114" t="s">
        <v>200</v>
      </c>
      <c r="B12" s="118">
        <v>8754676.0600000005</v>
      </c>
      <c r="C12" s="118">
        <v>21348182.18</v>
      </c>
      <c r="D12" s="124">
        <v>65391456.439999998</v>
      </c>
    </row>
    <row r="13" spans="1:4" s="110" customFormat="1" ht="20.100000000000001" customHeight="1">
      <c r="A13" s="115"/>
      <c r="B13" s="116"/>
      <c r="C13" s="116"/>
      <c r="D13" s="116"/>
    </row>
    <row r="14" spans="1:4" s="110" customFormat="1" ht="20.100000000000001" customHeight="1">
      <c r="A14" s="153" t="s">
        <v>201</v>
      </c>
      <c r="B14" s="154">
        <v>2012</v>
      </c>
      <c r="C14" s="155">
        <v>2011</v>
      </c>
      <c r="D14" s="154">
        <v>2010</v>
      </c>
    </row>
    <row r="15" spans="1:4" s="110" customFormat="1" ht="20.100000000000001" customHeight="1">
      <c r="A15" s="156"/>
      <c r="B15" s="157" t="s">
        <v>212</v>
      </c>
      <c r="C15" s="157" t="s">
        <v>213</v>
      </c>
      <c r="D15" s="158" t="s">
        <v>214</v>
      </c>
    </row>
    <row r="16" spans="1:4" s="110" customFormat="1" ht="20.100000000000001" customHeight="1">
      <c r="A16" s="109" t="s">
        <v>202</v>
      </c>
      <c r="B16" s="117">
        <v>4746529.43</v>
      </c>
      <c r="C16" s="117">
        <v>13644276.99</v>
      </c>
      <c r="D16" s="123">
        <v>781540.79</v>
      </c>
    </row>
    <row r="17" spans="1:4" s="110" customFormat="1" ht="20.100000000000001" customHeight="1">
      <c r="A17" s="109" t="s">
        <v>203</v>
      </c>
      <c r="B17" s="117">
        <v>4746529.43</v>
      </c>
      <c r="C17" s="117">
        <v>13644276.99</v>
      </c>
      <c r="D17" s="123">
        <v>781540.79</v>
      </c>
    </row>
    <row r="18" spans="1:4" s="110" customFormat="1" ht="20.100000000000001" customHeight="1">
      <c r="A18" s="109" t="s">
        <v>204</v>
      </c>
      <c r="B18" s="117">
        <v>407598</v>
      </c>
      <c r="C18" s="117">
        <v>3826610.94</v>
      </c>
      <c r="D18" s="123">
        <v>259403.32</v>
      </c>
    </row>
    <row r="19" spans="1:4" s="110" customFormat="1" ht="20.100000000000001" customHeight="1">
      <c r="A19" s="109" t="s">
        <v>205</v>
      </c>
      <c r="B19" s="117"/>
      <c r="C19" s="117"/>
      <c r="D19" s="123"/>
    </row>
    <row r="20" spans="1:4" s="110" customFormat="1" ht="20.100000000000001" customHeight="1">
      <c r="A20" s="109" t="s">
        <v>206</v>
      </c>
      <c r="B20" s="117">
        <v>4338931.43</v>
      </c>
      <c r="C20" s="117">
        <v>9817666.0500000007</v>
      </c>
      <c r="D20" s="123">
        <v>522137.47</v>
      </c>
    </row>
    <row r="21" spans="1:4" s="110" customFormat="1" ht="20.100000000000001" customHeight="1">
      <c r="A21" s="109" t="s">
        <v>207</v>
      </c>
      <c r="B21" s="117">
        <f>B22+B23</f>
        <v>0</v>
      </c>
      <c r="C21" s="117">
        <f>C22+C23</f>
        <v>0</v>
      </c>
      <c r="D21" s="123">
        <f>D22+D23</f>
        <v>0</v>
      </c>
    </row>
    <row r="22" spans="1:4" s="110" customFormat="1" ht="20.100000000000001" customHeight="1">
      <c r="A22" s="109" t="s">
        <v>208</v>
      </c>
      <c r="B22" s="117">
        <v>0</v>
      </c>
      <c r="C22" s="117">
        <v>0</v>
      </c>
      <c r="D22" s="123">
        <v>0</v>
      </c>
    </row>
    <row r="23" spans="1:4" s="110" customFormat="1" ht="20.100000000000001" customHeight="1">
      <c r="A23" s="109" t="s">
        <v>209</v>
      </c>
      <c r="B23" s="117">
        <v>0</v>
      </c>
      <c r="C23" s="117">
        <v>0</v>
      </c>
      <c r="D23" s="123">
        <v>0</v>
      </c>
    </row>
    <row r="24" spans="1:4" s="110" customFormat="1" ht="20.100000000000001" customHeight="1">
      <c r="A24" s="114"/>
      <c r="B24" s="118"/>
      <c r="C24" s="118"/>
      <c r="D24" s="124"/>
    </row>
    <row r="25" spans="1:4">
      <c r="A25" s="3"/>
      <c r="B25" s="111"/>
      <c r="C25" s="111"/>
      <c r="D25" s="111"/>
    </row>
    <row r="26" spans="1:4">
      <c r="A26" s="153" t="s">
        <v>210</v>
      </c>
      <c r="B26" s="154">
        <v>2012</v>
      </c>
      <c r="C26" s="155">
        <v>2011</v>
      </c>
      <c r="D26" s="154">
        <v>2010</v>
      </c>
    </row>
    <row r="27" spans="1:4">
      <c r="A27" s="156"/>
      <c r="B27" s="157" t="s">
        <v>215</v>
      </c>
      <c r="C27" s="157" t="s">
        <v>216</v>
      </c>
      <c r="D27" s="158" t="s">
        <v>217</v>
      </c>
    </row>
    <row r="28" spans="1:4" ht="20.100000000000001" customHeight="1">
      <c r="A28" s="119" t="s">
        <v>211</v>
      </c>
      <c r="B28" s="122">
        <v>171420830.88</v>
      </c>
      <c r="C28" s="122">
        <v>162686195.13999999</v>
      </c>
      <c r="D28" s="125">
        <v>133170100.06</v>
      </c>
    </row>
    <row r="29" spans="1:4" ht="20.100000000000001" customHeight="1">
      <c r="A29" s="120" t="s">
        <v>218</v>
      </c>
      <c r="B29" s="121"/>
      <c r="C29" s="121"/>
      <c r="D29" s="113"/>
    </row>
  </sheetData>
  <mergeCells count="7">
    <mergeCell ref="A1:D1"/>
    <mergeCell ref="A8:A9"/>
    <mergeCell ref="A14:A15"/>
    <mergeCell ref="A26:A27"/>
    <mergeCell ref="A3:D3"/>
    <mergeCell ref="A4:D4"/>
    <mergeCell ref="A5:D5"/>
  </mergeCells>
  <printOptions horizontalCentered="1"/>
  <pageMargins left="0.15748031496062992" right="0.19685039370078741" top="0.59055118110236227" bottom="0.19685039370078741" header="0.11811023622047245" footer="0.1574803149606299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6"/>
  <sheetViews>
    <sheetView topLeftCell="A37" workbookViewId="0">
      <selection activeCell="D28" sqref="D28"/>
    </sheetView>
  </sheetViews>
  <sheetFormatPr defaultRowHeight="12.75"/>
  <cols>
    <col min="1" max="1" width="18.28515625" style="2" customWidth="1"/>
    <col min="2" max="2" width="10.42578125" style="2" customWidth="1"/>
    <col min="3" max="3" width="77.42578125" style="2" customWidth="1"/>
    <col min="4" max="4" width="21.5703125" style="45" customWidth="1"/>
    <col min="5" max="5" width="20.7109375" style="45" customWidth="1"/>
    <col min="6" max="6" width="23" style="2" customWidth="1"/>
    <col min="7" max="7" width="3.42578125" style="2" customWidth="1"/>
    <col min="8" max="8" width="0" style="2" hidden="1" customWidth="1"/>
    <col min="9" max="16384" width="9.140625" style="2"/>
  </cols>
  <sheetData>
    <row r="1" spans="1:6">
      <c r="C1" s="147" t="s">
        <v>9</v>
      </c>
      <c r="D1" s="147"/>
      <c r="E1" s="147"/>
    </row>
    <row r="2" spans="1:6">
      <c r="C2" s="147" t="s">
        <v>10</v>
      </c>
      <c r="D2" s="147"/>
      <c r="E2" s="147"/>
    </row>
    <row r="3" spans="1:6">
      <c r="C3" s="148" t="s">
        <v>11</v>
      </c>
      <c r="D3" s="148"/>
      <c r="E3" s="148"/>
    </row>
    <row r="4" spans="1:6">
      <c r="C4" s="24"/>
      <c r="D4" s="101" t="e">
        <f>D5+D38</f>
        <v>#REF!</v>
      </c>
      <c r="E4" s="24"/>
    </row>
    <row r="5" spans="1:6">
      <c r="C5" s="24"/>
      <c r="D5" s="99" t="e">
        <f>D6+D11+D23+D25+D26</f>
        <v>#REF!</v>
      </c>
      <c r="E5" s="24"/>
    </row>
    <row r="6" spans="1:6">
      <c r="C6" s="100" t="s">
        <v>186</v>
      </c>
      <c r="D6" s="25" t="e">
        <f>#REF!*1000</f>
        <v>#REF!</v>
      </c>
      <c r="E6" s="25"/>
      <c r="F6" s="25"/>
    </row>
    <row r="7" spans="1:6" ht="12.75" customHeight="1">
      <c r="A7" s="149" t="s">
        <v>12</v>
      </c>
      <c r="B7" s="149" t="s">
        <v>13</v>
      </c>
      <c r="C7" s="151" t="s">
        <v>14</v>
      </c>
      <c r="D7" s="145">
        <v>2010</v>
      </c>
      <c r="E7" s="145">
        <v>2011</v>
      </c>
      <c r="F7" s="145">
        <v>2012</v>
      </c>
    </row>
    <row r="8" spans="1:6">
      <c r="A8" s="150"/>
      <c r="B8" s="150"/>
      <c r="C8" s="152"/>
      <c r="D8" s="146"/>
      <c r="E8" s="146"/>
      <c r="F8" s="146"/>
    </row>
    <row r="9" spans="1:6">
      <c r="A9" s="26"/>
      <c r="B9" s="26"/>
      <c r="C9" s="27" t="s">
        <v>15</v>
      </c>
      <c r="D9" s="28">
        <v>7292272056.0965471</v>
      </c>
      <c r="E9" s="28">
        <v>7948572964.5511475</v>
      </c>
      <c r="F9" s="28">
        <v>8669854928.0142136</v>
      </c>
    </row>
    <row r="10" spans="1:6">
      <c r="A10" s="29" t="s">
        <v>16</v>
      </c>
      <c r="B10" s="29"/>
      <c r="C10" s="30" t="s">
        <v>17</v>
      </c>
      <c r="D10" s="31">
        <v>6618890856.0791683</v>
      </c>
      <c r="E10" s="31">
        <v>7232462044.4323874</v>
      </c>
      <c r="F10" s="31">
        <v>7908116259.8312731</v>
      </c>
    </row>
    <row r="11" spans="1:6">
      <c r="A11" s="29" t="s">
        <v>18</v>
      </c>
      <c r="B11" s="29"/>
      <c r="C11" s="30" t="s">
        <v>19</v>
      </c>
      <c r="D11" s="31">
        <v>6506694613.7562227</v>
      </c>
      <c r="E11" s="31">
        <v>7115229984.7494698</v>
      </c>
      <c r="F11" s="31">
        <v>7785692557.6244678</v>
      </c>
    </row>
    <row r="12" spans="1:6">
      <c r="A12" s="29" t="s">
        <v>20</v>
      </c>
      <c r="B12" s="29"/>
      <c r="C12" s="32" t="s">
        <v>21</v>
      </c>
      <c r="D12" s="31">
        <v>1268593915.0080559</v>
      </c>
      <c r="E12" s="31">
        <v>1348868954.6316228</v>
      </c>
      <c r="F12" s="31">
        <v>1430258533.0338957</v>
      </c>
    </row>
    <row r="13" spans="1:6">
      <c r="A13" s="33" t="s">
        <v>22</v>
      </c>
      <c r="B13" s="33">
        <v>100</v>
      </c>
      <c r="C13" s="34" t="s">
        <v>23</v>
      </c>
      <c r="D13" s="35">
        <v>415054173.8692742</v>
      </c>
      <c r="E13" s="35">
        <v>433982498.14065063</v>
      </c>
      <c r="F13" s="35">
        <v>453173755.07933736</v>
      </c>
    </row>
    <row r="14" spans="1:6">
      <c r="A14" s="36" t="s">
        <v>24</v>
      </c>
      <c r="B14" s="33">
        <v>100</v>
      </c>
      <c r="C14" s="34" t="s">
        <v>25</v>
      </c>
      <c r="D14" s="37">
        <v>617260168.65409708</v>
      </c>
      <c r="E14" s="37">
        <v>644958345.94101191</v>
      </c>
      <c r="F14" s="37">
        <v>673512461.90510345</v>
      </c>
    </row>
    <row r="15" spans="1:6">
      <c r="A15" s="33" t="s">
        <v>26</v>
      </c>
      <c r="B15" s="33">
        <v>100</v>
      </c>
      <c r="C15" s="34" t="s">
        <v>27</v>
      </c>
      <c r="D15" s="35">
        <v>30010924.043981127</v>
      </c>
      <c r="E15" s="35">
        <v>34860987.926226355</v>
      </c>
      <c r="F15" s="35">
        <v>39706348.061601639</v>
      </c>
    </row>
    <row r="16" spans="1:6">
      <c r="A16" s="36" t="s">
        <v>28</v>
      </c>
      <c r="B16" s="33">
        <v>100</v>
      </c>
      <c r="C16" s="34" t="s">
        <v>29</v>
      </c>
      <c r="D16" s="35">
        <v>206268648.44070369</v>
      </c>
      <c r="E16" s="35">
        <v>235067122.62373373</v>
      </c>
      <c r="F16" s="35">
        <v>263865967.98785329</v>
      </c>
    </row>
    <row r="17" spans="1:9">
      <c r="A17" s="29" t="s">
        <v>30</v>
      </c>
      <c r="B17" s="29"/>
      <c r="C17" s="32" t="s">
        <v>31</v>
      </c>
      <c r="D17" s="31">
        <v>5238100698.748167</v>
      </c>
      <c r="E17" s="31">
        <v>5766361030.1178465</v>
      </c>
      <c r="F17" s="31">
        <v>6355434024.5905724</v>
      </c>
    </row>
    <row r="18" spans="1:9">
      <c r="A18" s="33" t="s">
        <v>32</v>
      </c>
      <c r="B18" s="33">
        <v>100</v>
      </c>
      <c r="C18" s="34" t="s">
        <v>33</v>
      </c>
      <c r="D18" s="35">
        <v>4399357845.209959</v>
      </c>
      <c r="E18" s="35">
        <v>4854282270.698781</v>
      </c>
      <c r="F18" s="35">
        <v>5362310329.6234789</v>
      </c>
    </row>
    <row r="19" spans="1:9">
      <c r="A19" s="38" t="s">
        <v>152</v>
      </c>
      <c r="B19" s="39" t="s">
        <v>34</v>
      </c>
      <c r="C19" s="40" t="s">
        <v>35</v>
      </c>
      <c r="D19" s="41">
        <v>229387571.05679998</v>
      </c>
      <c r="E19" s="41">
        <v>239618256.72593325</v>
      </c>
      <c r="F19" s="41">
        <v>250161460.02187434</v>
      </c>
    </row>
    <row r="20" spans="1:9">
      <c r="A20" s="38"/>
      <c r="B20" s="39" t="s">
        <v>34</v>
      </c>
      <c r="C20" s="40" t="s">
        <v>36</v>
      </c>
      <c r="D20" s="41">
        <v>100000000</v>
      </c>
      <c r="E20" s="41">
        <v>104512674.74388103</v>
      </c>
      <c r="F20" s="41">
        <v>109038090.2823533</v>
      </c>
    </row>
    <row r="21" spans="1:9">
      <c r="A21" s="33" t="s">
        <v>37</v>
      </c>
      <c r="B21" s="33">
        <v>100</v>
      </c>
      <c r="C21" s="34" t="s">
        <v>38</v>
      </c>
      <c r="D21" s="35">
        <v>720653170.7898649</v>
      </c>
      <c r="E21" s="35">
        <v>788690064.72374368</v>
      </c>
      <c r="F21" s="35">
        <v>864272236.64702153</v>
      </c>
    </row>
    <row r="22" spans="1:9">
      <c r="A22" s="33" t="s">
        <v>39</v>
      </c>
      <c r="B22" s="33">
        <v>100</v>
      </c>
      <c r="C22" s="34" t="s">
        <v>40</v>
      </c>
      <c r="D22" s="37">
        <v>118089682.74834384</v>
      </c>
      <c r="E22" s="37">
        <v>123388694.69532168</v>
      </c>
      <c r="F22" s="37">
        <v>128851458.32007228</v>
      </c>
    </row>
    <row r="23" spans="1:9">
      <c r="A23" s="29" t="s">
        <v>41</v>
      </c>
      <c r="B23" s="29"/>
      <c r="C23" s="32" t="s">
        <v>42</v>
      </c>
      <c r="D23" s="31">
        <v>112196242.32294567</v>
      </c>
      <c r="E23" s="31">
        <v>117232059.68291779</v>
      </c>
      <c r="F23" s="31">
        <v>122423702.20680517</v>
      </c>
    </row>
    <row r="24" spans="1:9">
      <c r="A24" s="29" t="s">
        <v>43</v>
      </c>
      <c r="B24" s="29"/>
      <c r="C24" s="32" t="s">
        <v>44</v>
      </c>
      <c r="D24" s="31">
        <v>22515140.499606598</v>
      </c>
      <c r="E24" s="31">
        <v>23525457.368266091</v>
      </c>
      <c r="F24" s="31">
        <v>24566995.355877675</v>
      </c>
    </row>
    <row r="25" spans="1:9">
      <c r="A25" s="83" t="s">
        <v>45</v>
      </c>
      <c r="B25" s="84">
        <v>120</v>
      </c>
      <c r="C25" s="86" t="s">
        <v>183</v>
      </c>
      <c r="D25" s="85">
        <v>3909620</v>
      </c>
      <c r="E25" s="85">
        <v>4639819</v>
      </c>
      <c r="F25" s="85">
        <v>5507930</v>
      </c>
      <c r="I25" s="87" t="s">
        <v>185</v>
      </c>
    </row>
    <row r="26" spans="1:9">
      <c r="A26" s="84"/>
      <c r="B26" s="84">
        <v>160</v>
      </c>
      <c r="C26" s="86" t="s">
        <v>184</v>
      </c>
      <c r="D26" s="85">
        <v>5353514</v>
      </c>
      <c r="E26" s="85">
        <v>6355013</v>
      </c>
      <c r="F26" s="85">
        <v>7544036</v>
      </c>
    </row>
    <row r="27" spans="1:9">
      <c r="A27" s="33" t="s">
        <v>46</v>
      </c>
      <c r="B27" s="33">
        <v>150</v>
      </c>
      <c r="C27" s="34" t="s">
        <v>47</v>
      </c>
      <c r="D27" s="35">
        <v>8471798.5575724319</v>
      </c>
      <c r="E27" s="35">
        <v>8851951.6812338252</v>
      </c>
      <c r="F27" s="35">
        <v>9243852.4122667443</v>
      </c>
    </row>
    <row r="28" spans="1:9">
      <c r="A28" s="33" t="s">
        <v>48</v>
      </c>
      <c r="B28" s="33">
        <v>151</v>
      </c>
      <c r="C28" s="34" t="s">
        <v>49</v>
      </c>
      <c r="D28" s="35">
        <v>14043341.942034166</v>
      </c>
      <c r="E28" s="35">
        <v>14673505.687032267</v>
      </c>
      <c r="F28" s="35">
        <v>15323142.943610931</v>
      </c>
    </row>
    <row r="29" spans="1:9">
      <c r="A29" s="29" t="s">
        <v>50</v>
      </c>
      <c r="B29" s="29"/>
      <c r="C29" s="42" t="s">
        <v>51</v>
      </c>
      <c r="D29" s="31">
        <v>89681101.823339075</v>
      </c>
      <c r="E29" s="31">
        <v>93706602.314651698</v>
      </c>
      <c r="F29" s="31">
        <v>97856706.850927487</v>
      </c>
    </row>
    <row r="30" spans="1:9">
      <c r="A30" s="33" t="s">
        <v>52</v>
      </c>
      <c r="B30" s="33">
        <v>111</v>
      </c>
      <c r="C30" s="43" t="s">
        <v>53</v>
      </c>
      <c r="D30" s="35">
        <v>190504.60623944108</v>
      </c>
      <c r="E30" s="35">
        <v>200264.43246671281</v>
      </c>
      <c r="F30" s="35">
        <v>210524.26869304362</v>
      </c>
    </row>
    <row r="31" spans="1:9">
      <c r="A31" s="33" t="s">
        <v>153</v>
      </c>
      <c r="B31" s="33">
        <v>115</v>
      </c>
      <c r="C31" s="43" t="s">
        <v>54</v>
      </c>
      <c r="D31" s="35">
        <v>7749.2054312888986</v>
      </c>
      <c r="E31" s="35">
        <v>8146.2084219344415</v>
      </c>
      <c r="F31" s="35">
        <v>8563.5504493985372</v>
      </c>
    </row>
    <row r="32" spans="1:9">
      <c r="A32" s="33" t="s">
        <v>55</v>
      </c>
      <c r="B32" s="33">
        <v>114</v>
      </c>
      <c r="C32" s="34" t="s">
        <v>56</v>
      </c>
      <c r="D32" s="37">
        <v>89482848.011668339</v>
      </c>
      <c r="E32" s="37">
        <v>93498191.673763052</v>
      </c>
      <c r="F32" s="37">
        <v>97637619.031785041</v>
      </c>
    </row>
    <row r="33" spans="1:6">
      <c r="A33" s="29" t="s">
        <v>57</v>
      </c>
      <c r="B33" s="29">
        <v>152</v>
      </c>
      <c r="C33" s="32" t="s">
        <v>154</v>
      </c>
      <c r="D33" s="31">
        <v>2653213.2846842571</v>
      </c>
      <c r="E33" s="31">
        <v>2772270.3315507784</v>
      </c>
      <c r="F33" s="31">
        <v>2895006.5154658929</v>
      </c>
    </row>
    <row r="34" spans="1:6">
      <c r="A34" s="29" t="s">
        <v>155</v>
      </c>
      <c r="B34" s="29">
        <v>120</v>
      </c>
      <c r="C34" s="32" t="s">
        <v>58</v>
      </c>
      <c r="D34" s="31">
        <v>23456.175655825115</v>
      </c>
      <c r="E34" s="31">
        <v>24508.719384776501</v>
      </c>
      <c r="F34" s="31">
        <v>25593.78913995119</v>
      </c>
    </row>
    <row r="35" spans="1:6">
      <c r="A35" s="29" t="s">
        <v>156</v>
      </c>
      <c r="B35" s="29">
        <v>153</v>
      </c>
      <c r="C35" s="32" t="s">
        <v>59</v>
      </c>
      <c r="D35" s="31">
        <v>1753424.1480110378</v>
      </c>
      <c r="E35" s="31">
        <v>1832105.1580043538</v>
      </c>
      <c r="F35" s="31">
        <v>1913217.5924828718</v>
      </c>
    </row>
    <row r="36" spans="1:6">
      <c r="A36" s="29" t="s">
        <v>60</v>
      </c>
      <c r="B36" s="29">
        <v>101</v>
      </c>
      <c r="C36" s="32" t="s">
        <v>61</v>
      </c>
      <c r="D36" s="31">
        <v>351099033.67458254</v>
      </c>
      <c r="E36" s="31">
        <v>366853822.16003197</v>
      </c>
      <c r="F36" s="31">
        <v>383095469.90778577</v>
      </c>
    </row>
    <row r="37" spans="1:6">
      <c r="A37" s="29" t="s">
        <v>62</v>
      </c>
      <c r="B37" s="29">
        <v>102</v>
      </c>
      <c r="C37" s="32" t="s">
        <v>63</v>
      </c>
      <c r="D37" s="31">
        <v>92023535.186136499</v>
      </c>
      <c r="E37" s="31">
        <v>96152886.718002751</v>
      </c>
      <c r="F37" s="31">
        <v>100409844.72598617</v>
      </c>
    </row>
    <row r="38" spans="1:6">
      <c r="A38" s="29"/>
      <c r="B38" s="29"/>
      <c r="C38" s="32" t="s">
        <v>64</v>
      </c>
      <c r="D38" s="31">
        <v>225828537.54830894</v>
      </c>
      <c r="E38" s="31">
        <v>248475327.03178516</v>
      </c>
      <c r="F38" s="31">
        <v>273399535.65208042</v>
      </c>
    </row>
    <row r="39" spans="1:6">
      <c r="A39" s="29" t="s">
        <v>65</v>
      </c>
      <c r="B39" s="30"/>
      <c r="C39" s="32" t="s">
        <v>66</v>
      </c>
      <c r="D39" s="31">
        <v>48147319.546194032</v>
      </c>
      <c r="E39" s="31">
        <v>54410367.550425366</v>
      </c>
      <c r="F39" s="31">
        <v>61948169.585855037</v>
      </c>
    </row>
    <row r="40" spans="1:6">
      <c r="A40" s="33" t="s">
        <v>67</v>
      </c>
      <c r="B40" s="43">
        <v>100</v>
      </c>
      <c r="C40" s="43" t="s">
        <v>68</v>
      </c>
      <c r="D40" s="35">
        <v>1388613.1327248197</v>
      </c>
      <c r="E40" s="35">
        <v>1569245.2175746828</v>
      </c>
      <c r="F40" s="35">
        <v>1786642.3852038188</v>
      </c>
    </row>
    <row r="41" spans="1:6">
      <c r="A41" s="33" t="s">
        <v>69</v>
      </c>
      <c r="B41" s="43">
        <v>100</v>
      </c>
      <c r="C41" s="43" t="s">
        <v>70</v>
      </c>
      <c r="D41" s="35">
        <v>5688620.3330938481</v>
      </c>
      <c r="E41" s="35">
        <v>6428601.3447019905</v>
      </c>
      <c r="F41" s="35">
        <v>7319194.9297600621</v>
      </c>
    </row>
    <row r="42" spans="1:6">
      <c r="A42" s="33" t="s">
        <v>71</v>
      </c>
      <c r="B42" s="43">
        <v>100</v>
      </c>
      <c r="C42" s="43" t="s">
        <v>72</v>
      </c>
      <c r="D42" s="35">
        <v>8894044.6107737534</v>
      </c>
      <c r="E42" s="35">
        <v>10050990.186853165</v>
      </c>
      <c r="F42" s="35">
        <v>11443415.522306595</v>
      </c>
    </row>
    <row r="43" spans="1:6">
      <c r="A43" s="33" t="s">
        <v>73</v>
      </c>
      <c r="B43" s="43">
        <v>100</v>
      </c>
      <c r="C43" s="43" t="s">
        <v>74</v>
      </c>
      <c r="D43" s="35">
        <v>575872.22922331793</v>
      </c>
      <c r="E43" s="35">
        <v>650782.22317363438</v>
      </c>
      <c r="F43" s="35">
        <v>740939.07723115338</v>
      </c>
    </row>
    <row r="44" spans="1:6">
      <c r="A44" s="33" t="s">
        <v>75</v>
      </c>
      <c r="B44" s="43">
        <v>100</v>
      </c>
      <c r="C44" s="43" t="s">
        <v>76</v>
      </c>
      <c r="D44" s="35">
        <v>4037017.2703219848</v>
      </c>
      <c r="E44" s="35">
        <v>4562156.2229417507</v>
      </c>
      <c r="F44" s="35">
        <v>5194179.7142620124</v>
      </c>
    </row>
    <row r="45" spans="1:6">
      <c r="A45" s="43" t="s">
        <v>77</v>
      </c>
      <c r="B45" s="43">
        <v>100</v>
      </c>
      <c r="C45" s="34" t="s">
        <v>78</v>
      </c>
      <c r="D45" s="35">
        <v>16981736.972009704</v>
      </c>
      <c r="E45" s="35">
        <v>19190737.075304843</v>
      </c>
      <c r="F45" s="35">
        <v>21849347.62142121</v>
      </c>
    </row>
    <row r="46" spans="1:6">
      <c r="A46" s="43" t="s">
        <v>79</v>
      </c>
      <c r="B46" s="43">
        <v>100</v>
      </c>
      <c r="C46" s="43" t="s">
        <v>80</v>
      </c>
      <c r="D46" s="35">
        <v>7344579.3897325257</v>
      </c>
      <c r="E46" s="35">
        <v>8299969.0920533268</v>
      </c>
      <c r="F46" s="35">
        <v>9449814.7323736493</v>
      </c>
    </row>
    <row r="47" spans="1:6">
      <c r="A47" s="43" t="s">
        <v>81</v>
      </c>
      <c r="B47" s="43">
        <v>114</v>
      </c>
      <c r="C47" s="43" t="s">
        <v>82</v>
      </c>
      <c r="D47" s="35">
        <v>2397483.4908904191</v>
      </c>
      <c r="E47" s="35">
        <v>2709350.3680982441</v>
      </c>
      <c r="F47" s="35">
        <v>3084693.2970063477</v>
      </c>
    </row>
    <row r="48" spans="1:6">
      <c r="A48" s="43" t="s">
        <v>83</v>
      </c>
      <c r="B48" s="43">
        <v>100</v>
      </c>
      <c r="C48" s="43" t="s">
        <v>84</v>
      </c>
      <c r="D48" s="35">
        <v>12.174621345487513</v>
      </c>
      <c r="E48" s="35">
        <v>13.758307387385875</v>
      </c>
      <c r="F48" s="35">
        <v>15.664330119774009</v>
      </c>
    </row>
    <row r="49" spans="1:6">
      <c r="A49" s="43" t="s">
        <v>85</v>
      </c>
      <c r="B49" s="43">
        <v>100</v>
      </c>
      <c r="C49" s="43" t="s">
        <v>86</v>
      </c>
      <c r="D49" s="35">
        <v>839339.94280232035</v>
      </c>
      <c r="E49" s="35">
        <v>948522.06141634088</v>
      </c>
      <c r="F49" s="35">
        <v>1079926.6419600751</v>
      </c>
    </row>
    <row r="50" spans="1:6">
      <c r="A50" s="29" t="s">
        <v>87</v>
      </c>
      <c r="B50" s="30"/>
      <c r="C50" s="32" t="s">
        <v>88</v>
      </c>
      <c r="D50" s="31">
        <v>31364298.54512538</v>
      </c>
      <c r="E50" s="31">
        <v>41182393.591905303</v>
      </c>
      <c r="F50" s="31">
        <v>51800260.142680444</v>
      </c>
    </row>
    <row r="51" spans="1:6">
      <c r="A51" s="33" t="s">
        <v>89</v>
      </c>
      <c r="B51" s="43">
        <v>100</v>
      </c>
      <c r="C51" s="43" t="s">
        <v>90</v>
      </c>
      <c r="D51" s="37">
        <v>10154370.795903305</v>
      </c>
      <c r="E51" s="37">
        <v>13333035.144828139</v>
      </c>
      <c r="F51" s="37">
        <v>16770630.086186919</v>
      </c>
    </row>
    <row r="52" spans="1:6">
      <c r="A52" s="33" t="s">
        <v>91</v>
      </c>
      <c r="B52" s="43">
        <v>100</v>
      </c>
      <c r="C52" s="43" t="s">
        <v>92</v>
      </c>
      <c r="D52" s="35">
        <v>117921.91480421019</v>
      </c>
      <c r="E52" s="35">
        <v>154835.49557440606</v>
      </c>
      <c r="F52" s="35">
        <v>194756.01708715563</v>
      </c>
    </row>
    <row r="53" spans="1:6">
      <c r="A53" s="33" t="s">
        <v>93</v>
      </c>
      <c r="B53" s="43">
        <v>100</v>
      </c>
      <c r="C53" s="43" t="s">
        <v>94</v>
      </c>
      <c r="D53" s="35">
        <v>2874247.751859562</v>
      </c>
      <c r="E53" s="35">
        <v>3773985.3173322836</v>
      </c>
      <c r="F53" s="35">
        <v>4747014.540963795</v>
      </c>
    </row>
    <row r="54" spans="1:6">
      <c r="A54" s="33" t="s">
        <v>95</v>
      </c>
      <c r="B54" s="43">
        <v>100</v>
      </c>
      <c r="C54" s="43" t="s">
        <v>96</v>
      </c>
      <c r="D54" s="35">
        <v>7992610.7018123958</v>
      </c>
      <c r="E54" s="35">
        <v>10494570.419782899</v>
      </c>
      <c r="F54" s="35">
        <v>13200337.095930383</v>
      </c>
    </row>
    <row r="55" spans="1:6">
      <c r="A55" s="33" t="s">
        <v>97</v>
      </c>
      <c r="B55" s="43">
        <v>100</v>
      </c>
      <c r="C55" s="43" t="s">
        <v>98</v>
      </c>
      <c r="D55" s="35">
        <v>4836702.1975273862</v>
      </c>
      <c r="E55" s="35">
        <v>6350754.9291697359</v>
      </c>
      <c r="F55" s="35">
        <v>7988140.7742667962</v>
      </c>
    </row>
    <row r="56" spans="1:6">
      <c r="A56" s="33" t="s">
        <v>99</v>
      </c>
      <c r="B56" s="43">
        <v>100</v>
      </c>
      <c r="C56" s="43" t="s">
        <v>100</v>
      </c>
      <c r="D56" s="35">
        <v>253132.35595695165</v>
      </c>
      <c r="E56" s="35">
        <v>332371.41582704539</v>
      </c>
      <c r="F56" s="35">
        <v>418065.20462220232</v>
      </c>
    </row>
    <row r="57" spans="1:6">
      <c r="A57" s="33" t="s">
        <v>101</v>
      </c>
      <c r="B57" s="43">
        <v>114</v>
      </c>
      <c r="C57" s="43" t="s">
        <v>102</v>
      </c>
      <c r="D57" s="35">
        <v>2946087.7331832345</v>
      </c>
      <c r="E57" s="35">
        <v>3868313.6627358967</v>
      </c>
      <c r="F57" s="35">
        <v>4865663.1284926208</v>
      </c>
    </row>
    <row r="58" spans="1:6">
      <c r="A58" s="33" t="s">
        <v>103</v>
      </c>
      <c r="B58" s="43">
        <v>100</v>
      </c>
      <c r="C58" s="43" t="s">
        <v>104</v>
      </c>
      <c r="D58" s="35">
        <v>4604.3962325712755</v>
      </c>
      <c r="E58" s="35">
        <v>6045.7292749595672</v>
      </c>
      <c r="F58" s="35">
        <v>7604.4717628234284</v>
      </c>
    </row>
    <row r="59" spans="1:6">
      <c r="A59" s="33"/>
      <c r="B59" s="43">
        <v>120</v>
      </c>
      <c r="C59" s="43" t="s">
        <v>157</v>
      </c>
      <c r="D59" s="35">
        <v>41591.173657161351</v>
      </c>
      <c r="E59" s="35">
        <v>54610.629376396784</v>
      </c>
      <c r="F59" s="35">
        <v>68690.6360102607</v>
      </c>
    </row>
    <row r="60" spans="1:6">
      <c r="A60" s="33" t="s">
        <v>105</v>
      </c>
      <c r="B60" s="43">
        <v>100</v>
      </c>
      <c r="C60" s="43" t="s">
        <v>106</v>
      </c>
      <c r="D60" s="35">
        <v>2143029.5241885991</v>
      </c>
      <c r="E60" s="35">
        <v>2813870.8480035504</v>
      </c>
      <c r="F60" s="35">
        <v>3539358.1873574909</v>
      </c>
    </row>
    <row r="61" spans="1:6">
      <c r="A61" s="29" t="s">
        <v>107</v>
      </c>
      <c r="B61" s="30"/>
      <c r="C61" s="30" t="s">
        <v>108</v>
      </c>
      <c r="D61" s="31">
        <v>144358167.16998467</v>
      </c>
      <c r="E61" s="31">
        <v>150835918.94875556</v>
      </c>
      <c r="F61" s="31">
        <v>157513848.1818487</v>
      </c>
    </row>
    <row r="62" spans="1:6">
      <c r="A62" s="33" t="s">
        <v>109</v>
      </c>
      <c r="B62" s="43">
        <v>100</v>
      </c>
      <c r="C62" s="43" t="s">
        <v>110</v>
      </c>
      <c r="D62" s="35">
        <v>41340223.432279631</v>
      </c>
      <c r="E62" s="35">
        <v>43195274.040936254</v>
      </c>
      <c r="F62" s="35">
        <v>45107649.987327613</v>
      </c>
    </row>
    <row r="63" spans="1:6">
      <c r="A63" s="33" t="s">
        <v>111</v>
      </c>
      <c r="B63" s="43">
        <v>100</v>
      </c>
      <c r="C63" s="43" t="s">
        <v>112</v>
      </c>
      <c r="D63" s="35">
        <v>497509.89800312475</v>
      </c>
      <c r="E63" s="35">
        <v>519834.54848826851</v>
      </c>
      <c r="F63" s="35">
        <v>542849.0821080819</v>
      </c>
    </row>
    <row r="64" spans="1:6">
      <c r="A64" s="33" t="s">
        <v>113</v>
      </c>
      <c r="B64" s="43">
        <v>100</v>
      </c>
      <c r="C64" s="43" t="s">
        <v>114</v>
      </c>
      <c r="D64" s="35">
        <v>30073701.508602526</v>
      </c>
      <c r="E64" s="35">
        <v>31423191.996467907</v>
      </c>
      <c r="F64" s="35">
        <v>32814384.849554863</v>
      </c>
    </row>
    <row r="65" spans="1:6">
      <c r="A65" s="33" t="s">
        <v>115</v>
      </c>
      <c r="B65" s="43">
        <v>100</v>
      </c>
      <c r="C65" s="43" t="s">
        <v>116</v>
      </c>
      <c r="D65" s="35">
        <v>19187311.208961908</v>
      </c>
      <c r="E65" s="35">
        <v>20048299.137461502</v>
      </c>
      <c r="F65" s="35">
        <v>20935893.576617166</v>
      </c>
    </row>
    <row r="66" spans="1:6">
      <c r="A66" s="33" t="s">
        <v>117</v>
      </c>
      <c r="B66" s="43">
        <v>100</v>
      </c>
      <c r="C66" s="43" t="s">
        <v>118</v>
      </c>
      <c r="D66" s="35">
        <v>26626556.241964802</v>
      </c>
      <c r="E66" s="35">
        <v>27821363.750540547</v>
      </c>
      <c r="F66" s="35">
        <v>29053093.563897349</v>
      </c>
    </row>
    <row r="67" spans="1:6">
      <c r="A67" s="33" t="s">
        <v>119</v>
      </c>
      <c r="B67" s="43">
        <v>114</v>
      </c>
      <c r="C67" s="43" t="s">
        <v>120</v>
      </c>
      <c r="D67" s="35">
        <v>10636545.007564479</v>
      </c>
      <c r="E67" s="35">
        <v>11113836.314966541</v>
      </c>
      <c r="F67" s="35">
        <v>11605877.023418361</v>
      </c>
    </row>
    <row r="68" spans="1:6">
      <c r="A68" s="33" t="s">
        <v>121</v>
      </c>
      <c r="B68" s="43">
        <v>100</v>
      </c>
      <c r="C68" s="43" t="s">
        <v>122</v>
      </c>
      <c r="D68" s="35">
        <v>921409.59577565093</v>
      </c>
      <c r="E68" s="35">
        <v>962755.80267909588</v>
      </c>
      <c r="F68" s="35">
        <v>1005379.7026350807</v>
      </c>
    </row>
    <row r="69" spans="1:6">
      <c r="A69" s="33" t="s">
        <v>123</v>
      </c>
      <c r="B69" s="43">
        <v>100</v>
      </c>
      <c r="C69" s="43" t="s">
        <v>124</v>
      </c>
      <c r="D69" s="35">
        <v>6227333.1444180841</v>
      </c>
      <c r="E69" s="35">
        <v>6506770.8731179293</v>
      </c>
      <c r="F69" s="35">
        <v>6794843.8714426542</v>
      </c>
    </row>
    <row r="70" spans="1:6">
      <c r="A70" s="33" t="s">
        <v>125</v>
      </c>
      <c r="B70" s="43">
        <v>100</v>
      </c>
      <c r="C70" s="43" t="s">
        <v>126</v>
      </c>
      <c r="D70" s="35">
        <v>4206855.3686956223</v>
      </c>
      <c r="E70" s="35">
        <v>4395628.6496386491</v>
      </c>
      <c r="F70" s="35">
        <v>4590235.4598853262</v>
      </c>
    </row>
    <row r="71" spans="1:6">
      <c r="A71" s="33" t="s">
        <v>127</v>
      </c>
      <c r="B71" s="43">
        <v>100</v>
      </c>
      <c r="C71" s="43" t="s">
        <v>128</v>
      </c>
      <c r="D71" s="35">
        <v>4640721.763718849</v>
      </c>
      <c r="E71" s="35">
        <v>4848963.8344588615</v>
      </c>
      <c r="F71" s="35">
        <v>5063641.0649621952</v>
      </c>
    </row>
    <row r="72" spans="1:6">
      <c r="A72" s="29" t="s">
        <v>129</v>
      </c>
      <c r="B72" s="30">
        <v>100</v>
      </c>
      <c r="C72" s="30" t="s">
        <v>158</v>
      </c>
      <c r="D72" s="31">
        <v>1958752.2870048468</v>
      </c>
      <c r="E72" s="31">
        <v>2046646.9406989217</v>
      </c>
      <c r="F72" s="31">
        <v>2137257.7416962446</v>
      </c>
    </row>
    <row r="73" spans="1:6">
      <c r="A73" s="2" t="s">
        <v>159</v>
      </c>
      <c r="D73" s="44"/>
    </row>
    <row r="74" spans="1:6">
      <c r="A74" s="46" t="s">
        <v>160</v>
      </c>
      <c r="D74" s="44"/>
    </row>
    <row r="75" spans="1:6">
      <c r="A75" s="4" t="s">
        <v>161</v>
      </c>
      <c r="B75" s="23"/>
    </row>
    <row r="76" spans="1:6">
      <c r="A76" s="23" t="s">
        <v>130</v>
      </c>
    </row>
  </sheetData>
  <mergeCells count="9">
    <mergeCell ref="F7:F8"/>
    <mergeCell ref="C1:E1"/>
    <mergeCell ref="C2:E2"/>
    <mergeCell ref="C3:E3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48" orientation="landscape" horizontalDpi="300" verticalDpi="300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topLeftCell="A22" workbookViewId="0">
      <selection activeCell="D58" sqref="D58"/>
    </sheetView>
  </sheetViews>
  <sheetFormatPr defaultRowHeight="12.75"/>
  <cols>
    <col min="1" max="1" width="8.85546875" style="22" customWidth="1"/>
    <col min="2" max="3" width="21.7109375" style="12" customWidth="1"/>
    <col min="4" max="4" width="25.28515625" style="12" bestFit="1" customWidth="1"/>
    <col min="5" max="5" width="21.7109375" style="12" customWidth="1"/>
    <col min="6" max="6" width="27.140625" style="12" customWidth="1"/>
    <col min="7" max="16384" width="9.140625" style="12"/>
  </cols>
  <sheetData>
    <row r="1" spans="1:5" s="9" customFormat="1">
      <c r="A1" s="6"/>
      <c r="B1" s="7" t="s">
        <v>131</v>
      </c>
      <c r="C1" s="8"/>
    </row>
    <row r="2" spans="1:5" s="9" customFormat="1">
      <c r="B2" s="7" t="s">
        <v>132</v>
      </c>
      <c r="C2" s="8"/>
    </row>
    <row r="3" spans="1:5" s="9" customFormat="1">
      <c r="B3" s="7"/>
      <c r="C3" s="10"/>
    </row>
    <row r="4" spans="1:5">
      <c r="A4" s="11" t="s">
        <v>133</v>
      </c>
    </row>
    <row r="6" spans="1:5">
      <c r="A6" s="13" t="s">
        <v>134</v>
      </c>
      <c r="B6" s="13" t="s">
        <v>135</v>
      </c>
      <c r="C6" s="13" t="s">
        <v>136</v>
      </c>
      <c r="D6" s="13" t="s">
        <v>137</v>
      </c>
      <c r="E6" s="13" t="s">
        <v>138</v>
      </c>
    </row>
    <row r="7" spans="1:5">
      <c r="A7" s="14">
        <v>40179</v>
      </c>
      <c r="B7" s="15">
        <v>91572419.044888616</v>
      </c>
      <c r="C7" s="15">
        <v>60022430.745158143</v>
      </c>
      <c r="D7" s="15">
        <v>11391898.859466741</v>
      </c>
      <c r="E7" s="15">
        <v>9427250.590511255</v>
      </c>
    </row>
    <row r="8" spans="1:5">
      <c r="A8" s="14">
        <v>40210</v>
      </c>
      <c r="B8" s="15">
        <v>91847419.248323262</v>
      </c>
      <c r="C8" s="15">
        <v>60202498.03739363</v>
      </c>
      <c r="D8" s="15">
        <v>11426074.556045141</v>
      </c>
      <c r="E8" s="15">
        <v>10019564.040274788</v>
      </c>
    </row>
    <row r="9" spans="1:5">
      <c r="A9" s="14">
        <v>40238</v>
      </c>
      <c r="B9" s="15">
        <v>92407371.738429353</v>
      </c>
      <c r="C9" s="15">
        <v>60383105.531505793</v>
      </c>
      <c r="D9" s="15">
        <v>11460352.779713277</v>
      </c>
      <c r="E9" s="15">
        <v>11335169.872928903</v>
      </c>
    </row>
    <row r="10" spans="1:5">
      <c r="A10" s="14">
        <v>40269</v>
      </c>
      <c r="B10" s="15">
        <v>92899834.598348469</v>
      </c>
      <c r="C10" s="15">
        <v>60564254.84810032</v>
      </c>
      <c r="D10" s="15">
        <v>11494733.838052416</v>
      </c>
      <c r="E10" s="15">
        <v>11860051.702770028</v>
      </c>
    </row>
    <row r="11" spans="1:5">
      <c r="A11" s="14">
        <v>40299</v>
      </c>
      <c r="B11" s="15">
        <v>92961416.138820618</v>
      </c>
      <c r="C11" s="15">
        <v>60745947.612644613</v>
      </c>
      <c r="D11" s="15">
        <v>11529218.039566573</v>
      </c>
      <c r="E11" s="15">
        <v>11666779.574183404</v>
      </c>
    </row>
    <row r="12" spans="1:5">
      <c r="A12" s="14">
        <v>40330</v>
      </c>
      <c r="B12" s="15">
        <v>93496320.264881134</v>
      </c>
      <c r="C12" s="15">
        <v>60928185.45548255</v>
      </c>
      <c r="D12" s="15">
        <v>11563805.693685275</v>
      </c>
      <c r="E12" s="15">
        <v>12069261.048510263</v>
      </c>
    </row>
    <row r="13" spans="1:5">
      <c r="A13" s="14">
        <v>40360</v>
      </c>
      <c r="B13" s="15">
        <v>93248073.585839659</v>
      </c>
      <c r="C13" s="15">
        <v>61110970.011849001</v>
      </c>
      <c r="D13" s="15">
        <v>11598497.110766329</v>
      </c>
      <c r="E13" s="15">
        <v>11105057.393120682</v>
      </c>
    </row>
    <row r="14" spans="1:5">
      <c r="A14" s="14">
        <v>40391</v>
      </c>
      <c r="B14" s="15">
        <v>93991078.401925594</v>
      </c>
      <c r="C14" s="15">
        <v>61294302.921884544</v>
      </c>
      <c r="D14" s="15">
        <v>11633292.602098629</v>
      </c>
      <c r="E14" s="15">
        <v>12053495.380521744</v>
      </c>
    </row>
    <row r="15" spans="1:5">
      <c r="A15" s="14">
        <v>40422</v>
      </c>
      <c r="B15" s="15">
        <v>94388557.814335465</v>
      </c>
      <c r="C15" s="15">
        <v>61478185.830650195</v>
      </c>
      <c r="D15" s="15">
        <v>11668192.479904924</v>
      </c>
      <c r="E15" s="15">
        <v>12236095.036752682</v>
      </c>
    </row>
    <row r="16" spans="1:5">
      <c r="A16" s="14">
        <v>40452</v>
      </c>
      <c r="B16" s="15">
        <v>94493042.481521845</v>
      </c>
      <c r="C16" s="15">
        <v>61662620.388142161</v>
      </c>
      <c r="D16" s="15">
        <v>11703197.057344638</v>
      </c>
      <c r="E16" s="15">
        <v>12039472.240993153</v>
      </c>
    </row>
    <row r="17" spans="1:6">
      <c r="A17" s="14">
        <v>40483</v>
      </c>
      <c r="B17" s="15">
        <v>94813533.480777279</v>
      </c>
      <c r="C17" s="15">
        <v>61847608.249306582</v>
      </c>
      <c r="D17" s="15">
        <v>11738306.648516672</v>
      </c>
      <c r="E17" s="15">
        <v>12103942.315369219</v>
      </c>
    </row>
    <row r="18" spans="1:6">
      <c r="A18" s="14">
        <v>40513</v>
      </c>
      <c r="B18" s="15">
        <v>94668983.649846703</v>
      </c>
      <c r="C18" s="15">
        <v>62033151.074054495</v>
      </c>
      <c r="D18" s="15">
        <v>11773521.568462223</v>
      </c>
      <c r="E18" s="15">
        <v>11374231.588620828</v>
      </c>
    </row>
    <row r="19" spans="1:6">
      <c r="A19" s="16" t="s">
        <v>139</v>
      </c>
      <c r="B19" s="17">
        <v>1120788050.447938</v>
      </c>
      <c r="C19" s="17">
        <v>732273260.70617187</v>
      </c>
      <c r="D19" s="17">
        <v>138981091.23362285</v>
      </c>
      <c r="E19" s="17">
        <v>137290370.78455696</v>
      </c>
      <c r="F19" s="18"/>
    </row>
    <row r="21" spans="1:6">
      <c r="A21" s="13" t="s">
        <v>134</v>
      </c>
      <c r="B21" s="13" t="s">
        <v>140</v>
      </c>
      <c r="C21" s="13" t="s">
        <v>141</v>
      </c>
      <c r="D21" s="13" t="s">
        <v>142</v>
      </c>
      <c r="E21" s="13" t="s">
        <v>143</v>
      </c>
    </row>
    <row r="22" spans="1:6">
      <c r="A22" s="14">
        <v>40544</v>
      </c>
      <c r="B22" s="15">
        <v>94923967.776868045</v>
      </c>
      <c r="C22" s="15">
        <v>62219250.527276665</v>
      </c>
      <c r="D22" s="15">
        <v>11808842.13316761</v>
      </c>
      <c r="E22" s="15">
        <v>9769832.944061799</v>
      </c>
    </row>
    <row r="23" spans="1:6">
      <c r="A23" s="14">
        <v>40575</v>
      </c>
      <c r="B23" s="15">
        <v>95209023.475337535</v>
      </c>
      <c r="C23" s="15">
        <v>62405908.278858498</v>
      </c>
      <c r="D23" s="15">
        <v>11844268.65956711</v>
      </c>
      <c r="E23" s="15">
        <v>10364866.235979963</v>
      </c>
    </row>
    <row r="24" spans="1:6">
      <c r="A24" s="14">
        <v>40603</v>
      </c>
      <c r="B24" s="15">
        <v>95779914.008821726</v>
      </c>
      <c r="C24" s="15">
        <v>62593126.003695071</v>
      </c>
      <c r="D24" s="15">
        <v>11879801.465545813</v>
      </c>
      <c r="E24" s="15">
        <v>11685364.616642792</v>
      </c>
    </row>
    <row r="25" spans="1:6">
      <c r="A25" s="14">
        <v>40634</v>
      </c>
      <c r="B25" s="15">
        <v>96283140.217786133</v>
      </c>
      <c r="C25" s="15">
        <v>62780905.381706156</v>
      </c>
      <c r="D25" s="15">
        <v>11915440.869942451</v>
      </c>
      <c r="E25" s="15">
        <v>12212769.659675727</v>
      </c>
    </row>
    <row r="26" spans="1:6">
      <c r="A26" s="14">
        <v>40664</v>
      </c>
      <c r="B26" s="15">
        <v>96354220.321226627</v>
      </c>
      <c r="C26" s="15">
        <v>62969248.097851269</v>
      </c>
      <c r="D26" s="15">
        <v>11951187.192552278</v>
      </c>
      <c r="E26" s="15">
        <v>12019869.128108736</v>
      </c>
    </row>
    <row r="27" spans="1:6">
      <c r="A27" s="14">
        <v>40695</v>
      </c>
      <c r="B27" s="15">
        <v>96900070.9194673</v>
      </c>
      <c r="C27" s="15">
        <v>63158155.842144825</v>
      </c>
      <c r="D27" s="15">
        <v>11987040.754129933</v>
      </c>
      <c r="E27" s="15">
        <v>12424512.314504182</v>
      </c>
    </row>
    <row r="28" spans="1:6">
      <c r="A28" s="14">
        <v>40725</v>
      </c>
      <c r="B28" s="15">
        <v>96660449.285470083</v>
      </c>
      <c r="C28" s="15">
        <v>63347630.309671268</v>
      </c>
      <c r="D28" s="15">
        <v>12023001.876392324</v>
      </c>
      <c r="E28" s="15">
        <v>11458373.178596977</v>
      </c>
    </row>
    <row r="29" spans="1:6">
      <c r="A29" s="14">
        <v>40756</v>
      </c>
      <c r="B29" s="15">
        <v>97415081.010440901</v>
      </c>
      <c r="C29" s="15">
        <v>63537673.200600281</v>
      </c>
      <c r="D29" s="15">
        <v>12059070.8820215</v>
      </c>
      <c r="E29" s="15">
        <v>12410616.481800135</v>
      </c>
    </row>
    <row r="30" spans="1:6">
      <c r="A30" s="14">
        <v>40787</v>
      </c>
      <c r="B30" s="15">
        <v>97823178.949207932</v>
      </c>
      <c r="C30" s="15">
        <v>63728286.220202088</v>
      </c>
      <c r="D30" s="15">
        <v>12095248.094667565</v>
      </c>
      <c r="E30" s="15">
        <v>12594726.818845173</v>
      </c>
    </row>
    <row r="31" spans="1:6">
      <c r="A31" s="14">
        <v>40817</v>
      </c>
      <c r="B31" s="15">
        <v>97937431.436780155</v>
      </c>
      <c r="C31" s="15">
        <v>63919471.078862689</v>
      </c>
      <c r="D31" s="15">
        <v>12131533.838951567</v>
      </c>
      <c r="E31" s="15">
        <v>12398479.925189313</v>
      </c>
    </row>
    <row r="32" spans="1:6">
      <c r="A32" s="14">
        <v>40848</v>
      </c>
      <c r="B32" s="15">
        <v>98268366.638516784</v>
      </c>
      <c r="C32" s="15">
        <v>64111229.492099278</v>
      </c>
      <c r="D32" s="15">
        <v>12167928.440468423</v>
      </c>
      <c r="E32" s="15">
        <v>12464112.077590926</v>
      </c>
    </row>
    <row r="33" spans="1:5">
      <c r="A33" s="14">
        <v>40878</v>
      </c>
      <c r="B33" s="15">
        <v>98132894.335765302</v>
      </c>
      <c r="C33" s="15">
        <v>64303563.180575579</v>
      </c>
      <c r="D33" s="15">
        <v>12204432.225789828</v>
      </c>
      <c r="E33" s="15">
        <v>11733183.792468119</v>
      </c>
    </row>
    <row r="34" spans="1:5">
      <c r="A34" s="16" t="s">
        <v>139</v>
      </c>
      <c r="B34" s="17">
        <v>1161687738.3756886</v>
      </c>
      <c r="C34" s="17">
        <v>759074447.61354375</v>
      </c>
      <c r="D34" s="17">
        <v>144067796.4331964</v>
      </c>
      <c r="E34" s="17">
        <v>141536707.17346385</v>
      </c>
    </row>
    <row r="35" spans="1:5">
      <c r="A35" s="19"/>
      <c r="B35" s="20"/>
      <c r="C35" s="20"/>
      <c r="D35" s="20"/>
      <c r="E35" s="20"/>
    </row>
    <row r="36" spans="1:5">
      <c r="A36" s="13" t="s">
        <v>134</v>
      </c>
      <c r="B36" s="13" t="s">
        <v>144</v>
      </c>
      <c r="C36" s="13" t="s">
        <v>145</v>
      </c>
      <c r="D36" s="13" t="s">
        <v>146</v>
      </c>
      <c r="E36" s="13" t="s">
        <v>147</v>
      </c>
    </row>
    <row r="37" spans="1:5">
      <c r="A37" s="14">
        <v>40909</v>
      </c>
      <c r="B37" s="15">
        <v>98398183.12637262</v>
      </c>
      <c r="C37" s="15">
        <v>64496473.870117307</v>
      </c>
      <c r="D37" s="15">
        <v>12241045.522467196</v>
      </c>
      <c r="E37" s="15">
        <v>10124946.440502658</v>
      </c>
    </row>
    <row r="38" spans="1:5">
      <c r="A38" s="14">
        <v>40940</v>
      </c>
      <c r="B38" s="15">
        <v>98693662.322276056</v>
      </c>
      <c r="C38" s="15">
        <v>64689963.291727662</v>
      </c>
      <c r="D38" s="15">
        <v>12277768.659034599</v>
      </c>
      <c r="E38" s="15">
        <v>10722742.2442894</v>
      </c>
    </row>
    <row r="39" spans="1:5">
      <c r="A39" s="14">
        <v>40969</v>
      </c>
      <c r="B39" s="15">
        <v>99275862.562690228</v>
      </c>
      <c r="C39" s="15">
        <v>64884033.181602836</v>
      </c>
      <c r="D39" s="15">
        <v>12314601.965011703</v>
      </c>
      <c r="E39" s="15">
        <v>12048182.464323023</v>
      </c>
    </row>
    <row r="40" spans="1:5">
      <c r="A40" s="14">
        <v>41000</v>
      </c>
      <c r="B40" s="15">
        <v>99790224.276717067</v>
      </c>
      <c r="C40" s="15">
        <v>65078685.281147644</v>
      </c>
      <c r="D40" s="15">
        <v>12351545.770906739</v>
      </c>
      <c r="E40" s="15">
        <v>12578153.007746546</v>
      </c>
    </row>
    <row r="41" spans="1:5">
      <c r="A41" s="14">
        <v>41030</v>
      </c>
      <c r="B41" s="15">
        <v>99871172.324382707</v>
      </c>
      <c r="C41" s="15">
        <v>65273921.336991087</v>
      </c>
      <c r="D41" s="15">
        <v>12388600.40821946</v>
      </c>
      <c r="E41" s="15">
        <v>12385660.009702129</v>
      </c>
    </row>
    <row r="42" spans="1:5">
      <c r="A42" s="14">
        <v>41061</v>
      </c>
      <c r="B42" s="15">
        <v>100428344.1424447</v>
      </c>
      <c r="C42" s="15">
        <v>65469743.101002052</v>
      </c>
      <c r="D42" s="15">
        <v>12425766.209444117</v>
      </c>
      <c r="E42" s="15">
        <v>12792506.319479389</v>
      </c>
    </row>
    <row r="43" spans="1:5">
      <c r="A43" s="14">
        <v>41091</v>
      </c>
      <c r="B43" s="15">
        <v>100197716.36257614</v>
      </c>
      <c r="C43" s="15">
        <v>65666152.33030507</v>
      </c>
      <c r="D43" s="15">
        <v>12463043.508072451</v>
      </c>
      <c r="E43" s="15">
        <v>11824460.927568562</v>
      </c>
    </row>
    <row r="44" spans="1:5">
      <c r="A44" s="14">
        <v>41122</v>
      </c>
      <c r="B44" s="15">
        <v>100964353.83990961</v>
      </c>
      <c r="C44" s="15">
        <v>65863150.787295982</v>
      </c>
      <c r="D44" s="15">
        <v>12500432.638596669</v>
      </c>
      <c r="E44" s="15">
        <v>12780556.098569635</v>
      </c>
    </row>
    <row r="45" spans="1:5">
      <c r="A45" s="14">
        <v>41153</v>
      </c>
      <c r="B45" s="15">
        <v>101383447.15525226</v>
      </c>
      <c r="C45" s="15">
        <v>66060740.239657871</v>
      </c>
      <c r="D45" s="15">
        <v>12537933.936512459</v>
      </c>
      <c r="E45" s="15">
        <v>12966216.889927778</v>
      </c>
    </row>
    <row r="46" spans="1:5">
      <c r="A46" s="14">
        <v>41183</v>
      </c>
      <c r="B46" s="15">
        <v>101507842.79629479</v>
      </c>
      <c r="C46" s="15">
        <v>66258922.460376844</v>
      </c>
      <c r="D46" s="15">
        <v>12575547.738321997</v>
      </c>
      <c r="E46" s="15">
        <v>12770382.373262828</v>
      </c>
    </row>
    <row r="47" spans="1:5">
      <c r="A47" s="14">
        <v>41214</v>
      </c>
      <c r="B47" s="15">
        <v>101849600.60083225</v>
      </c>
      <c r="C47" s="15">
        <v>66457699.227757975</v>
      </c>
      <c r="D47" s="15">
        <v>12613274.381536962</v>
      </c>
      <c r="E47" s="15">
        <v>12837215.543146539</v>
      </c>
    </row>
    <row r="48" spans="1:5">
      <c r="A48" s="14">
        <v>41244</v>
      </c>
      <c r="B48" s="15">
        <v>101723581.16775972</v>
      </c>
      <c r="C48" s="15">
        <v>66657072.325441256</v>
      </c>
      <c r="D48" s="15">
        <v>12651114.204681573</v>
      </c>
      <c r="E48" s="15">
        <v>12105101.606556334</v>
      </c>
    </row>
    <row r="49" spans="1:5">
      <c r="A49" s="16" t="s">
        <v>139</v>
      </c>
      <c r="B49" s="17">
        <v>1204083990.6775081</v>
      </c>
      <c r="C49" s="17">
        <v>786856557.43342352</v>
      </c>
      <c r="D49" s="17">
        <v>149340674.94280592</v>
      </c>
      <c r="E49" s="17">
        <v>145936123.92507482</v>
      </c>
    </row>
    <row r="50" spans="1:5">
      <c r="A50" s="19"/>
      <c r="B50" s="20"/>
      <c r="C50" s="20"/>
      <c r="D50" s="20"/>
      <c r="E50" s="20"/>
    </row>
    <row r="51" spans="1:5">
      <c r="A51" s="21" t="s">
        <v>148</v>
      </c>
    </row>
    <row r="52" spans="1:5">
      <c r="A52" s="2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AMF-Demonstrativo I</vt:lpstr>
      <vt:lpstr>Metas Anuais</vt:lpstr>
      <vt:lpstr>ANEXO I (2)</vt:lpstr>
      <vt:lpstr>irpf_segsoc_inss</vt:lpstr>
      <vt:lpstr>'AMF-Demonstrativo I'!Area_de_impressao</vt:lpstr>
      <vt:lpstr>'ANEXO I (2)'!Area_de_impressao</vt:lpstr>
      <vt:lpstr>irpf_segsoc_inss!Area_de_impressao</vt:lpstr>
      <vt:lpstr>'Metas Anuais'!Area_de_impressao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446424</dc:creator>
  <cp:lastModifiedBy>raimundo.silva</cp:lastModifiedBy>
  <cp:lastPrinted>2013-05-07T19:35:49Z</cp:lastPrinted>
  <dcterms:created xsi:type="dcterms:W3CDTF">2005-03-21T19:05:07Z</dcterms:created>
  <dcterms:modified xsi:type="dcterms:W3CDTF">2013-05-09T18:22:34Z</dcterms:modified>
</cp:coreProperties>
</file>