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I140" i="1"/>
  <c r="I139"/>
  <c r="I138"/>
  <c r="I137"/>
  <c r="I136"/>
  <c r="I135"/>
  <c r="I134"/>
  <c r="I133"/>
  <c r="I35"/>
  <c r="I34"/>
  <c r="I33"/>
  <c r="I32"/>
  <c r="I31"/>
  <c r="I30"/>
  <c r="I29"/>
  <c r="I28"/>
  <c r="I27"/>
  <c r="I26"/>
  <c r="I25"/>
  <c r="I24"/>
  <c r="I23"/>
  <c r="I21"/>
  <c r="I20"/>
  <c r="I19"/>
  <c r="I18"/>
  <c r="I17"/>
  <c r="I16"/>
  <c r="I15"/>
  <c r="I14"/>
  <c r="I13"/>
  <c r="I12"/>
  <c r="I11"/>
  <c r="I10"/>
  <c r="I9"/>
  <c r="I8"/>
  <c r="I7"/>
  <c r="I6"/>
  <c r="I5"/>
  <c r="I4"/>
  <c r="I162"/>
  <c r="I161"/>
  <c r="I160"/>
  <c r="I159"/>
  <c r="I158"/>
  <c r="I157"/>
  <c r="I156"/>
  <c r="I155"/>
  <c r="I153"/>
  <c r="I152"/>
  <c r="I151"/>
  <c r="I150"/>
  <c r="I149"/>
  <c r="I148"/>
  <c r="I147"/>
  <c r="I144"/>
  <c r="I143"/>
  <c r="I142"/>
  <c r="I141"/>
  <c r="J128"/>
  <c r="I128"/>
  <c r="I127"/>
  <c r="I126"/>
  <c r="I125"/>
  <c r="I124"/>
  <c r="J123"/>
  <c r="I123"/>
  <c r="J122"/>
  <c r="I122"/>
  <c r="J121"/>
  <c r="I121"/>
  <c r="I120"/>
  <c r="I119"/>
  <c r="I118"/>
  <c r="I117"/>
  <c r="I116"/>
  <c r="I115"/>
  <c r="I114"/>
  <c r="I113"/>
  <c r="I112"/>
  <c r="I111"/>
  <c r="I110"/>
  <c r="J109"/>
  <c r="I109"/>
  <c r="J108"/>
  <c r="I108"/>
  <c r="J107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48"/>
  <c r="I47"/>
  <c r="I46"/>
  <c r="I44"/>
  <c r="I43"/>
  <c r="I42"/>
  <c r="I41"/>
  <c r="I40"/>
  <c r="I39"/>
  <c r="I38"/>
  <c r="I37"/>
  <c r="I36"/>
</calcChain>
</file>

<file path=xl/sharedStrings.xml><?xml version="1.0" encoding="utf-8"?>
<sst xmlns="http://schemas.openxmlformats.org/spreadsheetml/2006/main" count="1345" uniqueCount="690">
  <si>
    <t>LOTAÇÃO</t>
  </si>
  <si>
    <t>VIAGEM A SERVIÇO</t>
  </si>
  <si>
    <t>PERIODO DE  VIAGEM</t>
  </si>
  <si>
    <t>ITINERÁRIO</t>
  </si>
  <si>
    <t>VALOR DA PASSAGEM (R$)</t>
  </si>
  <si>
    <t>DIÁRIAS</t>
  </si>
  <si>
    <t>Mês</t>
  </si>
  <si>
    <t>SEFP/SPLAN</t>
  </si>
  <si>
    <t>FÓRUM CONJUNTO CONSEPLAN E CONSAD</t>
  </si>
  <si>
    <t>06 e 07/06/2019</t>
  </si>
  <si>
    <t>BSB/MAO/BSB</t>
  </si>
  <si>
    <t>junho</t>
  </si>
  <si>
    <t>ASSESSORIA ESPECIAL/SUGEP</t>
  </si>
  <si>
    <t>BSB/MAN/BSB</t>
  </si>
  <si>
    <t>SAORC</t>
  </si>
  <si>
    <t> UNIDADE DE CORREGEDORIA FAZENDÁRIA</t>
  </si>
  <si>
    <t> XVII ENCONTRO NACIONAL DE CORREGEDORES</t>
  </si>
  <si>
    <t>04 a 08/06/2019</t>
  </si>
  <si>
    <t>BSB/FOR/BSB</t>
  </si>
  <si>
    <t>GEDAT</t>
  </si>
  <si>
    <t>GT 53</t>
  </si>
  <si>
    <t>26 a 28/06/2019</t>
  </si>
  <si>
    <t>BSB/REC/BSB</t>
  </si>
  <si>
    <t>COEST</t>
  </si>
  <si>
    <t>60a Reunião Ordinária do GEFIN</t>
  </si>
  <si>
    <t>18 e 19/06/2019</t>
  </si>
  <si>
    <t>BSB/SLZ/BSB</t>
  </si>
  <si>
    <t>SIGEPE/SUGEP/SAGA/SEFP</t>
  </si>
  <si>
    <t> 60ª REUNIÃO ORDINÁRIA DO GEFIN</t>
  </si>
  <si>
    <t>17 a 19/06/2019</t>
  </si>
  <si>
    <t>Junho</t>
  </si>
  <si>
    <t>NUCAR</t>
  </si>
  <si>
    <t>NUCEL/GEMAE/COFIT/SUREC/SEFP</t>
  </si>
  <si>
    <t>TELECOMUNICAÇÕES PARA AUDITORES E PROCURADORES</t>
  </si>
  <si>
    <t>24 a 28/06/2019</t>
  </si>
  <si>
    <t>BSB/PMW/BSB</t>
  </si>
  <si>
    <t>SUCAP/COREV</t>
  </si>
  <si>
    <t>15ª REUNIÃO DO COMITÊ GESTOR DA REDE SICONV - ELO CONVENENTES</t>
  </si>
  <si>
    <t>27/06/2019</t>
  </si>
  <si>
    <t>BSB/FLO/BSB</t>
  </si>
  <si>
    <t>NUDOF/GEIND/CCALT/SUREC/SEFP</t>
  </si>
  <si>
    <t>Reunião conjunta dos GT de Transportes e do GT da NFC-e no âmbito do ENCAT</t>
  </si>
  <si>
    <t>10 a 12/07/2019</t>
  </si>
  <si>
    <t>julho</t>
  </si>
  <si>
    <t>DIGEP/COGEP/SUAG/SEFP</t>
  </si>
  <si>
    <t>ISMA BR - CONGRESSO 2019</t>
  </si>
  <si>
    <t>01 a 04/07/2019</t>
  </si>
  <si>
    <t>BSB/POA/BSB</t>
  </si>
  <si>
    <t>CCALT/SUREC/SAF/SEFP</t>
  </si>
  <si>
    <t>67º ENCAT/AM </t>
  </si>
  <si>
    <t>22 a 24/07/2019</t>
  </si>
  <si>
    <t>SUREC/COFIT/GEPRO/NUPRO</t>
  </si>
  <si>
    <t>67º ENCAT</t>
  </si>
  <si>
    <t>24/07/2019</t>
  </si>
  <si>
    <t> NUMID/GEPRO/COFIT/SUREC</t>
  </si>
  <si>
    <t>108ª Reunião do GT 60 da Cotep</t>
  </si>
  <si>
    <t>13 a 15/08/2019</t>
  </si>
  <si>
    <t>BSB/SP/BSB</t>
  </si>
  <si>
    <t>agosto</t>
  </si>
  <si>
    <t>SEFP/SUREC/COFIT/NUCEL</t>
  </si>
  <si>
    <t>Aspectos Fiscais dos Serviços de Telecomunicações no Brasil</t>
  </si>
  <si>
    <t>21 e 22/08/2019</t>
  </si>
  <si>
    <t>NUDOF / GEIND / CCALT / SUREC / SEFP</t>
  </si>
  <si>
    <t>Reunião Técnica da Nota Fiscal de Serviço eletrônica - NFS-e</t>
  </si>
  <si>
    <t>19 a 23/08/2019</t>
  </si>
  <si>
    <t>BSB/BH/BSB</t>
  </si>
  <si>
    <t>NUINF/GEIND/CCALT/SUREC/SEFP</t>
  </si>
  <si>
    <t>Reunião GT 48 - validação PVA 2020</t>
  </si>
  <si>
    <t>26 a 30/08/2019</t>
  </si>
  <si>
    <t>DIEGEP</t>
  </si>
  <si>
    <t>GDFAZ</t>
  </si>
  <si>
    <t>22 e 23/08/2019</t>
  </si>
  <si>
    <t>COMISSÃO DE IMPLANTAÇÃO DO SIGEPE/SUGEP/SAGA/SEFP</t>
  </si>
  <si>
    <t>XII Fórum Interestadual de Regularidade</t>
  </si>
  <si>
    <t>29 e 30/08/2019</t>
  </si>
  <si>
    <t>BSB/JPA/BSB</t>
  </si>
  <si>
    <t>SEFP/GAB/SAE/SUBPEF</t>
  </si>
  <si>
    <t>47ª Reunião da Câmara Técnica Permanente</t>
  </si>
  <si>
    <t>04 a 06/09/2019</t>
  </si>
  <si>
    <t>BSB/Mac/BSB</t>
  </si>
  <si>
    <t>Setembro</t>
  </si>
  <si>
    <t>NUPRO</t>
  </si>
  <si>
    <t>VISITA TÉCNICA</t>
  </si>
  <si>
    <t>16 e 17/09/2019</t>
  </si>
  <si>
    <t>NUAUD1</t>
  </si>
  <si>
    <t>COFIT</t>
  </si>
  <si>
    <t>GEFMT</t>
  </si>
  <si>
    <t>GT ENCAT MODERNIZAÇÃO DA FISCALIZAÇÃO</t>
  </si>
  <si>
    <t>10 e 11/09/2019</t>
  </si>
  <si>
    <t>SEFP/GAB/SAE</t>
  </si>
  <si>
    <t>3ª Assembleia Geral Ordinária da ABRASF de 2019</t>
  </si>
  <si>
    <t>05 a 06/09/2019</t>
  </si>
  <si>
    <t>BSB/MAC/BSB</t>
  </si>
  <si>
    <t>SEFP/GAB/AGEP</t>
  </si>
  <si>
    <t>44ª Reunião da Comissão Fazendária - COGEF</t>
  </si>
  <si>
    <t>03 a 05/09/2019</t>
  </si>
  <si>
    <t>SEFP/GAB/AGEP/GEMP</t>
  </si>
  <si>
    <t>SAGA/UGEI/CEPRO</t>
  </si>
  <si>
    <t>174ª Reunião Ordinária do CONFAZ</t>
  </si>
  <si>
    <t>25 a 27/09/2019</t>
  </si>
  <si>
    <t>SAF</t>
  </si>
  <si>
    <t> 25°REUNIÃO ORDINÁRIA DO COMSEFAZ</t>
  </si>
  <si>
    <t>27/09/2019</t>
  </si>
  <si>
    <t>DINTI</t>
  </si>
  <si>
    <t>43ª Reunião da Comissão de Gestão Fazendária - COGEF</t>
  </si>
  <si>
    <t>06/09/2019</t>
  </si>
  <si>
    <t>SEFP/GAB</t>
  </si>
  <si>
    <t>111° Fórum Nacional de Secretários de Estado da Administração</t>
  </si>
  <si>
    <t>12 a 15/09/2019</t>
  </si>
  <si>
    <t>BSB/VIT/BSB</t>
  </si>
  <si>
    <t>SUGEP</t>
  </si>
  <si>
    <t>12 a 13/09/2019</t>
  </si>
  <si>
    <t>SAGA</t>
  </si>
  <si>
    <t>convidado</t>
  </si>
  <si>
    <t>SEMINÁRIO LÍDERES GT AUDITORIA FISCAL CONTÁBIL</t>
  </si>
  <si>
    <t>18 e 19/09/2019</t>
  </si>
  <si>
    <t>SAL/BSB/REC</t>
  </si>
  <si>
    <t>30/09 a 04/10/2019</t>
  </si>
  <si>
    <t>Reunião Técnica do DF - e de transporte SEFAZ/MG</t>
  </si>
  <si>
    <t>01 a 03/10/2019</t>
  </si>
  <si>
    <t>Outubro</t>
  </si>
  <si>
    <t>GECAF</t>
  </si>
  <si>
    <t>HOMOLOGAÇÃO DO PORTAL NACIONAL DE CADASTRO</t>
  </si>
  <si>
    <t>07 a 10/10/2019</t>
  </si>
  <si>
    <t>BSB/CUR/BSB</t>
  </si>
  <si>
    <t>GEMAE</t>
  </si>
  <si>
    <t>II SEMINÁRIO DE GESTÃO TRIBUTÁRIA MUNICIPAL</t>
  </si>
  <si>
    <t>10 e 11/10/2019</t>
  </si>
  <si>
    <t>BSB/RJ/BSB</t>
  </si>
  <si>
    <t>REUNIÃO DE DIRETORIA DA CONFEDERAÇÃO NACIONAL DE BENS, SERVIÇOS E TURISMO - CNC</t>
  </si>
  <si>
    <t>10/10/2019</t>
  </si>
  <si>
    <t>SUREC</t>
  </si>
  <si>
    <t>68º ENCAT/RO - Encontro Nacional de Coordenadores e Administradores Tributários</t>
  </si>
  <si>
    <t>22 a 25/10/2019</t>
  </si>
  <si>
    <t>BSB/ROD/BSB</t>
  </si>
  <si>
    <t>22/10/2019</t>
  </si>
  <si>
    <t>04 a 08/11/2019</t>
  </si>
  <si>
    <t>Novermbro</t>
  </si>
  <si>
    <t>NUFIT I</t>
  </si>
  <si>
    <t>2ª REUNIÃO TÉCNICA SOBRE EMPRESAS NOTEIRAS</t>
  </si>
  <si>
    <t>19 e 20/11/2019</t>
  </si>
  <si>
    <t>BSB/JAM/BSB</t>
  </si>
  <si>
    <t>NUDOF</t>
  </si>
  <si>
    <t>Reunião Específica do Grupo SEFAZ da NFC-e</t>
  </si>
  <si>
    <t>19 e 21/11/2019</t>
  </si>
  <si>
    <t>COEF</t>
  </si>
  <si>
    <t> 4ª ASSEMBLEIA GERAL ORDINÁRIA DA ABRASF DE 2019 E 48ª REUNIÃO DA CÂMARA TÉCNICA PERMANENTE </t>
  </si>
  <si>
    <t>08/11/2019</t>
  </si>
  <si>
    <t>SEAE</t>
  </si>
  <si>
    <t>SUCON</t>
  </si>
  <si>
    <t> 38ª REUNIÃO DO GT CONTABILIDADE </t>
  </si>
  <si>
    <t>17 e 23/11/2019</t>
  </si>
  <si>
    <t>62a Reunião Ordinária do GEFIN</t>
  </si>
  <si>
    <t>20 a 22/11/2019</t>
  </si>
  <si>
    <t>Coiss</t>
  </si>
  <si>
    <t>Visita técnica a Secretaria Municipal de Fazenda - SMFA </t>
  </si>
  <si>
    <t>06 a 07/11/2019</t>
  </si>
  <si>
    <t>SCG</t>
  </si>
  <si>
    <t> CURSO COMPLETO DE LICITAÇÕES E CONTRATOS ADMINISTRATIVOS</t>
  </si>
  <si>
    <t>25 a 29/11/2019</t>
  </si>
  <si>
    <t>3º ENCONTRO DO GT ENCAT MODERNIZAÇÃO DA FISCALIZAÇÃO</t>
  </si>
  <si>
    <t>28 e 29/11/2019</t>
  </si>
  <si>
    <t>COSIT</t>
  </si>
  <si>
    <t>ASEF</t>
  </si>
  <si>
    <t>2ª Reunião do GT-66/CONFAZ e 71ª Reunião do GEF </t>
  </si>
  <si>
    <t>27 e 29/11/2019</t>
  </si>
  <si>
    <t>Comite Interinstitucional de Recuperação de Ativos - CIRA-PB</t>
  </si>
  <si>
    <t>BSB/JP/BSB</t>
  </si>
  <si>
    <t>62ª REUNIÃO ORDINÁRIA DO GEFIN</t>
  </si>
  <si>
    <t xml:space="preserve">  20 a 22//11/2019</t>
  </si>
  <si>
    <t>SEGEA</t>
  </si>
  <si>
    <t>112º Fórum Nacional de Secretários de Estado da Administração</t>
  </si>
  <si>
    <t>27 a 29/11\2019</t>
  </si>
  <si>
    <t>SPLAN</t>
  </si>
  <si>
    <t>112º FÓRUM NACIONAL DE SECRETÁRIOS DE ESTADOS - FÓRUM CONJUNTO CONSAD / CONSEPLAN</t>
  </si>
  <si>
    <t>28 a 29/11\2019</t>
  </si>
  <si>
    <t>SEEC</t>
  </si>
  <si>
    <t>GEMP</t>
  </si>
  <si>
    <t>45º COGEF</t>
  </si>
  <si>
    <t>02 a 04/12/2019</t>
  </si>
  <si>
    <t>Dezembro</t>
  </si>
  <si>
    <t>02 a 05/12/2019</t>
  </si>
  <si>
    <t>Entrega de Medalha do Mérito Buriti </t>
  </si>
  <si>
    <t>10/12/2019</t>
  </si>
  <si>
    <t>26ª REUNIÃO ORDINÁRIA DO COMSEFAZ</t>
  </si>
  <si>
    <t>10 a 14/12/2019</t>
  </si>
  <si>
    <t>Reunião da COTEPE/ICMS</t>
  </si>
  <si>
    <t>10 a 13/12/2019</t>
  </si>
  <si>
    <t>SEF</t>
  </si>
  <si>
    <t>26°REUNIÃO ORDINÁRIA DO COMSEFAZ</t>
  </si>
  <si>
    <t>12 e 13/12/2019</t>
  </si>
  <si>
    <t>Nº DO PROCESSO SEI</t>
  </si>
  <si>
    <t>SERVIDOR</t>
  </si>
  <si>
    <t>MATRÍCULA Nº</t>
  </si>
  <si>
    <t xml:space="preserve">CARGO </t>
  </si>
  <si>
    <t>00040-00015276/2019-61</t>
  </si>
  <si>
    <t>ADRIANE LUIZA DE CARVALHO LORENTINO</t>
  </si>
  <si>
    <t>273.895-6</t>
  </si>
  <si>
    <t>SECRETÁRIA EXECUTIVA DE PLANEJAMENTO</t>
  </si>
  <si>
    <t>GLAYTON AMARO DE OLIVEIRA</t>
  </si>
  <si>
    <t> 175.173-5</t>
  </si>
  <si>
    <t>CHEFE DA ASSESSORIA ESPECIAL</t>
  </si>
  <si>
    <t> JOSÉ AGMAR DE SOUZA</t>
  </si>
  <si>
    <t>44.114-7</t>
  </si>
  <si>
    <t>SECRETÁRIO-ADJUNTO DE ORÇAMENTO</t>
  </si>
  <si>
    <t>00040-00011035/2019-43</t>
  </si>
  <si>
    <t>JORGE DOS SANTOS BARBOSA</t>
  </si>
  <si>
    <t>109.206-5</t>
  </si>
  <si>
    <t>Auditor-Fiscal da Receita</t>
  </si>
  <si>
    <t>00040-00015262/2019-48</t>
  </si>
  <si>
    <t>Wendel Carrijo Carvalho</t>
  </si>
  <si>
    <t>109.022-4</t>
  </si>
  <si>
    <t>Auditor-Fiscal da Receita do Distrito Federal</t>
  </si>
  <si>
    <t>00040-00015439/2019-14</t>
  </si>
  <si>
    <t>LUCIANO CARDOSO DE BARROS FILHO</t>
  </si>
  <si>
    <t>187.362-8</t>
  </si>
  <si>
    <t>AUDITOR DE CONTROLE INTERNO</t>
  </si>
  <si>
    <t>00040-00014830/2019-93</t>
  </si>
  <si>
    <t>FLÁVIA CÁRITAS MENDONÇA GONDIM DO NASCIMENTO</t>
  </si>
  <si>
    <t>274.529-1</t>
  </si>
  <si>
    <t>ASSESSOR ESPECIAL</t>
  </si>
  <si>
    <t>FRANKLIN MARCIO COSTA VIANA</t>
  </si>
  <si>
    <t> 0127620-4</t>
  </si>
  <si>
    <t>Edésia Bretas de Almeida</t>
  </si>
  <si>
    <t> 92.346-X</t>
  </si>
  <si>
    <t>00040-00013223/2019-14</t>
  </si>
  <si>
    <t> VALDESIR VICENTIN</t>
  </si>
  <si>
    <t>109.040-2</t>
  </si>
  <si>
    <t>MARCIO AUGUSTO DE CARVALHO</t>
  </si>
  <si>
    <t>140.413-X</t>
  </si>
  <si>
    <t>00040-00006713/2019-56</t>
  </si>
  <si>
    <t>SADI PERES MARTINS</t>
  </si>
  <si>
    <t>79.206-3</t>
  </si>
  <si>
    <t>COORDENADOR</t>
  </si>
  <si>
    <t>00040-00016180/2019-11</t>
  </si>
  <si>
    <t>SEBASTIÃO LOPES SALLES</t>
  </si>
  <si>
    <t>109.134-4</t>
  </si>
  <si>
    <t>00040-00016802/2019-19</t>
  </si>
  <si>
    <t>DILAMAR APARECIDA DA COSTA CARDOSO DOURADO</t>
  </si>
  <si>
    <t>0174.846-7</t>
  </si>
  <si>
    <t>DIRETORA</t>
  </si>
  <si>
    <t>ANA MARIA BORBA SAMICO</t>
  </si>
  <si>
    <t>125779-X</t>
  </si>
  <si>
    <t>ANALISTA DE POLÍTICAS PÚBLICAS E GESTÃO GOVERNAMENTAL</t>
  </si>
  <si>
    <t>00040-00017822/2019-07</t>
  </si>
  <si>
    <t>OTÁVIO RUFINO DOS SANTOS</t>
  </si>
  <si>
    <t>109.835-7</t>
  </si>
  <si>
    <t>KLEUBER JOSÉ DE AGUIAR VIEIRA</t>
  </si>
  <si>
    <t>46.197-0</t>
  </si>
  <si>
    <t>MÁRCIO SILVA GONÇALVES</t>
  </si>
  <si>
    <t> 109.062-3</t>
  </si>
  <si>
    <t>00040-00018166/2019-51</t>
  </si>
  <si>
    <t>ANDRÉ LUIZ AGUIAR DUPIN</t>
  </si>
  <si>
    <t>110.544-2</t>
  </si>
  <si>
    <t>Rossini Dias de Souza</t>
  </si>
  <si>
    <t>46.180-6</t>
  </si>
  <si>
    <t>00040-00016681/2019-05</t>
  </si>
  <si>
    <t>Gunther Siqueira Lemos Gomes</t>
  </si>
  <si>
    <t>109.476-9</t>
  </si>
  <si>
    <t>00040-00017809/2019-40</t>
  </si>
  <si>
    <t>VALDESIR VICENTIN</t>
  </si>
  <si>
    <t> 109.040-2</t>
  </si>
  <si>
    <t>MARCELO PEREIRA DE RUBIM BONNA</t>
  </si>
  <si>
    <t>36.750-8</t>
  </si>
  <si>
    <t>00040-00020142/2019-62</t>
  </si>
  <si>
    <t>Paulo Henrique de Souza Assis</t>
  </si>
  <si>
    <t>109.544-7</t>
  </si>
  <si>
    <t>00040-00020087/2019-19</t>
  </si>
  <si>
    <t>FERNANDO CARVALHO ANTERO</t>
  </si>
  <si>
    <t>46.274-8</t>
  </si>
  <si>
    <t>00040-00021035/2019-51</t>
  </si>
  <si>
    <t>174.846-7</t>
  </si>
  <si>
    <t>Diretoria Estratégica de Gestão de Pessoas</t>
  </si>
  <si>
    <t>RUBENS ODA</t>
  </si>
  <si>
    <t>125.372-7</t>
  </si>
  <si>
    <t>Gerente</t>
  </si>
  <si>
    <t>00040-00017996/2019-61</t>
  </si>
  <si>
    <t>00040-00020786/2019-51</t>
  </si>
  <si>
    <t>Márcia Valéria Ayres Simi de Camargo</t>
  </si>
  <si>
    <t>110.189-7</t>
  </si>
  <si>
    <t>00040-00022766/2019-14</t>
  </si>
  <si>
    <t>AILTON D´ APARECIDA DUARTE</t>
  </si>
  <si>
    <t>110.543-4</t>
  </si>
  <si>
    <t>EVANDRO MANZANO DOS SANTOS</t>
  </si>
  <si>
    <t>152.228-0</t>
  </si>
  <si>
    <t>KLEUBER JOSE DE AGUIAR VIEIRA</t>
  </si>
  <si>
    <t>00040-00022245/2019-67</t>
  </si>
  <si>
    <t>PAULO ROBERTO BATISTA</t>
  </si>
  <si>
    <t>109.143-3</t>
  </si>
  <si>
    <t>00040-00022608/2019-64</t>
  </si>
  <si>
    <t>Patrícia Ferreira Motta Café</t>
  </si>
  <si>
    <t>46.202-0</t>
  </si>
  <si>
    <t>Secretária Adjunta de Economia</t>
  </si>
  <si>
    <t>00040-00021815/2019-00</t>
  </si>
  <si>
    <t>Andreza Luiza Leódido de Siqueira</t>
  </si>
  <si>
    <t> 274.034-6</t>
  </si>
  <si>
    <t> Chefe da Assessoria de Planejamento e Gestão - AGEP</t>
  </si>
  <si>
    <t> Leonardo Sá dos Santos</t>
  </si>
  <si>
    <t> 108.941-2</t>
  </si>
  <si>
    <t>Anna Cristina Cypriano de Oliveira</t>
  </si>
  <si>
    <t>125.648-3</t>
  </si>
  <si>
    <t>Coordenadora</t>
  </si>
  <si>
    <t>00040-00023402/2019-51</t>
  </si>
  <si>
    <t>00040-00024316/2019-66</t>
  </si>
  <si>
    <t>MARCELO RIBEIRO ALVIM</t>
  </si>
  <si>
    <t>33.630-0</t>
  </si>
  <si>
    <t> SECRETARIO ADJUNTO</t>
  </si>
  <si>
    <t>00040-00022468/2019-24</t>
  </si>
  <si>
    <t> MÁRIO HENRIQUE PAES VIEIRA</t>
  </si>
  <si>
    <t>187.377-6</t>
  </si>
  <si>
    <t>Diretor de Infraestrutura de Tecnologia da Informação</t>
  </si>
  <si>
    <t>00040-00024083/2019-00</t>
  </si>
  <si>
    <t>ANDRÉ CLEMENTE LARA DE OLIVEIRA</t>
  </si>
  <si>
    <t>32.343-8</t>
  </si>
  <si>
    <t>Secretário SEEC</t>
  </si>
  <si>
    <t>00040-00025059/2019-80</t>
  </si>
  <si>
    <t>Marcel da Glória Pereira</t>
  </si>
  <si>
    <t>392.430-0</t>
  </si>
  <si>
    <t>Analista em Políticas Públicas e Gestão Governamental</t>
  </si>
  <si>
    <t>00040-00025202/2019-33</t>
  </si>
  <si>
    <t>JULIANO PASQUAL</t>
  </si>
  <si>
    <t>0275062-7</t>
  </si>
  <si>
    <t>SECRETÁRIO ADJUNTO DE GESTÃO ADMINISTRATIVA</t>
  </si>
  <si>
    <t>00040-00024828/2019-22</t>
  </si>
  <si>
    <t>ALEXANDRE ALCÂNTARA DA SILVA</t>
  </si>
  <si>
    <t>13.206.877-6</t>
  </si>
  <si>
    <t>AUDITOR FISCAL DA RECEITA DO BA</t>
  </si>
  <si>
    <t>ALEXANDRA DA SILVA VIEIRA</t>
  </si>
  <si>
    <t>81.927-1</t>
  </si>
  <si>
    <t>AUDITOR FISCAL DA RECEITA DO AL</t>
  </si>
  <si>
    <t>FERNANDO DE CARVALHO ANTERO</t>
  </si>
  <si>
    <t>46274-8</t>
  </si>
  <si>
    <t xml:space="preserve">AUDITOR FISCAL DA RECEITA </t>
  </si>
  <si>
    <t>00040-00023616/2019-28</t>
  </si>
  <si>
    <r>
      <t>SANDRA MARIA CARNEIRO MACEDO​</t>
    </r>
    <r>
      <rPr>
        <b/>
        <sz val="11"/>
        <color theme="1"/>
        <rFont val="Calibri"/>
        <family val="2"/>
        <scheme val="minor"/>
      </rPr>
      <t>​</t>
    </r>
  </si>
  <si>
    <t>109088-7</t>
  </si>
  <si>
    <t>AUDITOR FISCAL DA RECEITA DO DF</t>
  </si>
  <si>
    <t>00040-00026102/2019-24</t>
  </si>
  <si>
    <t>RUDSON DOMINGOS BUENO</t>
  </si>
  <si>
    <t>46.258-6</t>
  </si>
  <si>
    <t>00040-00028180/2019-63</t>
  </si>
  <si>
    <t>00040-00027482/2019-14</t>
  </si>
  <si>
    <t>OTÁVIO RUFINO DOS SANTOS​</t>
  </si>
  <si>
    <t>109.062-3</t>
  </si>
  <si>
    <t>00040-00029344/2019-70</t>
  </si>
  <si>
    <t>00040-00026228/2019-07</t>
  </si>
  <si>
    <t>Sebastião Lopes Salles</t>
  </si>
  <si>
    <t>00040-00026557/2019-40</t>
  </si>
  <si>
    <t>GUNTHER SIQUEIRA LEMOS GOMES​</t>
  </si>
  <si>
    <t>JOÃO CARLOS RESENDE</t>
  </si>
  <si>
    <t>32.382-9</t>
  </si>
  <si>
    <t>00040-00026936/2019-30</t>
  </si>
  <si>
    <t>Auditor - Fiscal da Receita</t>
  </si>
  <si>
    <t>00040-00028320/2019-01</t>
  </si>
  <si>
    <t>MÁRCIA VALÉRIA AYRES SIMI DE CAMARGO</t>
  </si>
  <si>
    <t>COORDENADORA DA COORDENAÇÃO DE ESTUDOS ECONÔMICOS-FISCAIS</t>
  </si>
  <si>
    <t>PATRICIA FERREIRA MOTTA CAFÉ</t>
  </si>
  <si>
    <t>42.202-9</t>
  </si>
  <si>
    <t>SECRETARIA EXECUTIVA DE ASSUNTOS ECONÔMICOS</t>
  </si>
  <si>
    <t>00040-00028962/2019-01</t>
  </si>
  <si>
    <t>JOSE LUIZ MARQUES BARRETO </t>
  </si>
  <si>
    <t>26.019-3</t>
  </si>
  <si>
    <t>00040-00027909/2019-84</t>
  </si>
  <si>
    <t>00040-00029966/2019-06</t>
  </si>
  <si>
    <t>CLIDIOMAR PEREIRA SOARES</t>
  </si>
  <si>
    <t>108.951-X</t>
  </si>
  <si>
    <t>TÚLIO FLAVO SIQUEIRA</t>
  </si>
  <si>
    <t>108.937-4</t>
  </si>
  <si>
    <t> JOÃO URBANO DIAS</t>
  </si>
  <si>
    <t>110.865-4</t>
  </si>
  <si>
    <t>ADELMO ALTOÉ</t>
  </si>
  <si>
    <t>268.857-3</t>
  </si>
  <si>
    <t>00040-00031299/2019-13</t>
  </si>
  <si>
    <t>00040-00029040/2019-11</t>
  </si>
  <si>
    <t>Analice Marques da Silva</t>
  </si>
  <si>
    <t>108.934-X</t>
  </si>
  <si>
    <t>AUDITORA FISCAL DA RECEITA</t>
  </si>
  <si>
    <t>Maristela Calicci de Melo Aguiar</t>
  </si>
  <si>
    <t>40.901-4</t>
  </si>
  <si>
    <t>TÉCNICO EM GESTÃO FAZENDÁRIA</t>
  </si>
  <si>
    <t>Flávia Maria Gonzaga</t>
  </si>
  <si>
    <t>175.481-5</t>
  </si>
  <si>
    <t>00040-00028968/2019-70</t>
  </si>
  <si>
    <t>GERENTE</t>
  </si>
  <si>
    <t>00040-00030499/2019-59</t>
  </si>
  <si>
    <t>Cicero Roberto de Melo</t>
  </si>
  <si>
    <t>276.233-4</t>
  </si>
  <si>
    <t>Assessor</t>
  </si>
  <si>
    <t> GLÁDIS ZENKNER SARTINI</t>
  </si>
  <si>
    <t>32.347-0</t>
  </si>
  <si>
    <t>00040-00028906/2019-68</t>
  </si>
  <si>
    <t>Eduardo Lopes Franco</t>
  </si>
  <si>
    <t>110.830-1</t>
  </si>
  <si>
    <t>MAURICIO RIBEIRO DE SOUSA</t>
  </si>
  <si>
    <t>268.763-1</t>
  </si>
  <si>
    <t>GERENTE DE ACOMPANHAMENTO DE INFORMAÇÕES FINANCEIRAS </t>
  </si>
  <si>
    <t>00040-00032487/2019-69</t>
  </si>
  <si>
    <t>SECRETÁRIO EXECUTIVO DE GESTÃO ADMINISTRATIVA</t>
  </si>
  <si>
    <t>00040-00033279/2019-87</t>
  </si>
  <si>
    <t>273.895-3</t>
  </si>
  <si>
    <t>MÁRCIA SABINO DUARTE</t>
  </si>
  <si>
    <t>274098-2</t>
  </si>
  <si>
    <t xml:space="preserve">SUBSECRETÁRIA DE TECNOLOGIA DA INFORMAÇÃO E COMUNICAÇÃO </t>
  </si>
  <si>
    <t>Gastão José de Oliveira Ramos</t>
  </si>
  <si>
    <t>276.039 -8</t>
  </si>
  <si>
    <t>Assessor Especial</t>
  </si>
  <si>
    <t>00040-00031215/2019-41</t>
  </si>
  <si>
    <t>DEA DE VASCONCELOS MONTEIRO</t>
  </si>
  <si>
    <t>110210-9</t>
  </si>
  <si>
    <t>COORDENADOR TÉCNICO UCP</t>
  </si>
  <si>
    <t>Anna Cristina Cypriano de Oliveira Miguel</t>
  </si>
  <si>
    <t>125648-3</t>
  </si>
  <si>
    <t>oordenadora do Escritório de Projetos </t>
  </si>
  <si>
    <t>Leonardo Sá dos Santos</t>
  </si>
  <si>
    <t>108.941-2</t>
  </si>
  <si>
    <t>Coordenador Geral UCP DF</t>
  </si>
  <si>
    <t>00040-00035289/2019-57</t>
  </si>
  <si>
    <t> 32 343-8</t>
  </si>
  <si>
    <t>SECRETÁRIO DE ESTADO</t>
  </si>
  <si>
    <t>Hiuany Stephany Pereira Mota</t>
  </si>
  <si>
    <t>274994-7</t>
  </si>
  <si>
    <t>Assessora Especial</t>
  </si>
  <si>
    <t>00040-00028475/2019-30</t>
  </si>
  <si>
    <t> 42.202-0</t>
  </si>
  <si>
    <t>SUBSECRETÁRIA EXECUTIVA DE ASSUNTOS ECONÔMICOS</t>
  </si>
  <si>
    <t>RICARDO WAGNER CAETANO SOARES</t>
  </si>
  <si>
    <t>46.234-9</t>
  </si>
  <si>
    <t>SUBSECRETÁRIO DE PROSPECÇÃO</t>
  </si>
  <si>
    <t>00040-00034250/2019-12</t>
  </si>
  <si>
    <t>MARCELO RIBEIRO ALVIM </t>
  </si>
  <si>
    <t>SECRETARIO EXECUTIVO DE FAZENDA</t>
  </si>
  <si>
    <t>Planilha de Passagens e Diária 2019</t>
  </si>
  <si>
    <t>Outras Secretarias(descentralização orçamentária)</t>
  </si>
  <si>
    <t>00390-00005056/2019-12</t>
  </si>
  <si>
    <t>Pedro Henrique Medeiros de Araújo</t>
  </si>
  <si>
    <t xml:space="preserve"> Chefe de Gabinete da SEDUH</t>
  </si>
  <si>
    <t>SEDUH</t>
  </si>
  <si>
    <t>66º Fórum Nacional de Habitação de Interesse Social</t>
  </si>
  <si>
    <t>21 a 23/08/2019</t>
  </si>
  <si>
    <t>BSB/FOZ/BSB</t>
  </si>
  <si>
    <t>ENEIDA AVIANI FERREIRA</t>
  </si>
  <si>
    <t>DIRETORA DE HABITAÇÃO</t>
  </si>
  <si>
    <t>Mateus Leandro de Oliveira</t>
  </si>
  <si>
    <t>Secretário de Estado SEDUH</t>
  </si>
  <si>
    <t>16 a 19/09/2019</t>
  </si>
  <si>
    <t>Marcelo Vaz Meira da Silva</t>
  </si>
  <si>
    <t>Subsecretário SEDUH</t>
  </si>
  <si>
    <t>00040-00024313/2019-22</t>
  </si>
  <si>
    <t>WALID DE MELO PIRES SARIEDINE</t>
  </si>
  <si>
    <t>Presidente JUCIS</t>
  </si>
  <si>
    <t>JUNTA</t>
  </si>
  <si>
    <t>: Cidades Inteligentes, Humanas e Sustentáveis</t>
  </si>
  <si>
    <t>12 e 13/09/2019</t>
  </si>
  <si>
    <t>MAXMILIAM PATRIOTA CARNEIRO</t>
  </si>
  <si>
    <t>Secretário-Geral JUCIS</t>
  </si>
  <si>
    <t>04011-00000498/2019-41</t>
  </si>
  <si>
    <t>Ericka Nogueira Siqueira Filippelli</t>
  </si>
  <si>
    <t>Secretária de Estado SMDF</t>
  </si>
  <si>
    <t>SMDF</t>
  </si>
  <si>
    <t>Desafio Change The Game</t>
  </si>
  <si>
    <t>07/10/2019</t>
  </si>
  <si>
    <t>Débora Raquel Cruz Ferreira</t>
  </si>
  <si>
    <t>chefe de Assessoria de Comunicação SMDF</t>
  </si>
  <si>
    <t>00390-00007331/2019-24</t>
  </si>
  <si>
    <t>Litz Mary Lima Bainy</t>
  </si>
  <si>
    <t>Coordenadora do Sistema de Informação Territorial e Urbana</t>
  </si>
  <si>
    <t>Sinter: Visão do Cadastro Territorial Urbano – CadUrb</t>
  </si>
  <si>
    <t>09/10/2019</t>
  </si>
  <si>
    <t>BSB/PUR/BSB</t>
  </si>
  <si>
    <t>04019-00000144/2019-81</t>
  </si>
  <si>
    <t>REUNIÃO DE PROCURADORES E SECRETÁRIOS</t>
  </si>
  <si>
    <t>17 e 18/10/2019</t>
  </si>
  <si>
    <t>Rafael Alencastro Moll</t>
  </si>
  <si>
    <t>Chefe Assessoria jurídica JUCIS</t>
  </si>
  <si>
    <t>Flávia Taiane de Jesus Silva</t>
  </si>
  <si>
    <t>Assessora Especial JUCIS</t>
  </si>
  <si>
    <t>00002-00006389/2019-69</t>
  </si>
  <si>
    <t>Luciana Ortiz Tavares Costa Zanoni</t>
  </si>
  <si>
    <t>Juíza</t>
  </si>
  <si>
    <t>CACI</t>
  </si>
  <si>
    <t>º Fórum de Governança e Compliance</t>
  </si>
  <si>
    <t>BSB/SP</t>
  </si>
  <si>
    <t>Camila Maia Dias Silva</t>
  </si>
  <si>
    <t>diretora SEDUH</t>
  </si>
  <si>
    <t>X Congresso Brasileiro de Direito Urbanísco</t>
  </si>
  <si>
    <t>21 a 25/10/2019</t>
  </si>
  <si>
    <t>04014-00000150/2019-70</t>
  </si>
  <si>
    <t>Louise Leite Alves Januzzi</t>
  </si>
  <si>
    <t>ASSESSORA ESPECIAL</t>
  </si>
  <si>
    <t>7ª Reunião do Fórum RI 27</t>
  </si>
  <si>
    <t>07/11/2019</t>
  </si>
  <si>
    <t>00010-00004551/2019-23</t>
  </si>
  <si>
    <t>ANUCHA SOARES DE ALMEIRA DE ARAUJO </t>
  </si>
  <si>
    <t>SUBCHEFE</t>
  </si>
  <si>
    <t>I Encontro do Centro-Oeste de Apoio à Adoção - ENCOAPA</t>
  </si>
  <si>
    <t>22 a 23/11/2019</t>
  </si>
  <si>
    <t>BSB/CGB/BSB</t>
  </si>
  <si>
    <t>00010-00004550/2019-89</t>
  </si>
  <si>
    <t>JULIANA TONINI RIOS</t>
  </si>
  <si>
    <t>04018-00000516/2019-06</t>
  </si>
  <si>
    <t>JOSÉ HUMBERTO PIRES DE ARAÚJO</t>
  </si>
  <si>
    <t>21 a 23/11/2019</t>
  </si>
  <si>
    <t>BSB/MGF/BSB</t>
  </si>
  <si>
    <t>00020-00045559/2019-11</t>
  </si>
  <si>
    <t>VICTOR GOMES WERNECK MARQUES</t>
  </si>
  <si>
    <t>menor absolutamente incapaz</t>
  </si>
  <si>
    <t>SES</t>
  </si>
  <si>
    <t>procedimento cirúrgico</t>
  </si>
  <si>
    <t>17 a 19/12/2019</t>
  </si>
  <si>
    <t>CÁTIA APARECIDA GOMES</t>
  </si>
  <si>
    <t>representante legal</t>
  </si>
  <si>
    <t>00040-00001635/2019-01</t>
  </si>
  <si>
    <t>Mauro César Kimura</t>
  </si>
  <si>
    <t>109.450-5</t>
  </si>
  <si>
    <t>NUINF/GEIND/CCALT/SUREC/SEF</t>
  </si>
  <si>
    <t>Reunião Técnica do GT 48 (CONFAZ)</t>
  </si>
  <si>
    <t>12 a 15/03/2019</t>
  </si>
  <si>
    <t>Março</t>
  </si>
  <si>
    <t>00040-00003085/2019-57</t>
  </si>
  <si>
    <t>109544-7</t>
  </si>
  <si>
    <t>NUDOF / GEIND / CCALT / SUREC</t>
  </si>
  <si>
    <t>Reunião Técnica do Grupo de Trabalho do Projeto Nacional da NFC-e</t>
  </si>
  <si>
    <t>18 e 20/03/2019</t>
  </si>
  <si>
    <t>00040-00004465/2019-17</t>
  </si>
  <si>
    <t> RUBENS ODA</t>
  </si>
  <si>
    <t>125372-7</t>
  </si>
  <si>
    <t>ANALISTA EM POLÍTICAS PÚBLICAS E GESTÃO GOVERNAMENTAL</t>
  </si>
  <si>
    <t> GERÊNCIA DE DESENVOLVIMENTO E AVALIAÇÃO DE PESSOAS </t>
  </si>
  <si>
    <t>Reunião do Grupo de Desenvolvimento do Servidor Fazendário - GDFAZ</t>
  </si>
  <si>
    <t>02 e 06/04/2019</t>
  </si>
  <si>
    <t>BSB/MCZ/BSB</t>
  </si>
  <si>
    <t>Abril</t>
  </si>
  <si>
    <t>GESTOR EM POLÍTICAS PÚBLICAS E GESTÃO GOVERNAMENTAL/DIRETORA</t>
  </si>
  <si>
    <t>DIRETORIA ESTRATEGICA DE GESTÃO DE PESSOAS</t>
  </si>
  <si>
    <t>00040-00008141/2019-40</t>
  </si>
  <si>
    <t>João Ricardo Arcoverde Morae</t>
  </si>
  <si>
    <t>273.943-7</t>
  </si>
  <si>
    <t>Subsecretário de Gestão de Contratos Corporativos</t>
  </si>
  <si>
    <t>Subsecretaria de Gestão de Contratos Corporativos</t>
  </si>
  <si>
    <t>Prêmio Melhores Programas de Estágio de 2018</t>
  </si>
  <si>
    <t>04 e 05/04/2019</t>
  </si>
  <si>
    <t>CYBELE CARVALHO SILVA E SOUSA</t>
  </si>
  <si>
    <t>180.583-5</t>
  </si>
  <si>
    <t>Coordenadora de Acompanhamento de Contratos Especializados</t>
  </si>
  <si>
    <t>Coordenação de Acompanhamento de Contratos Especializados</t>
  </si>
  <si>
    <t> 79.206-3</t>
  </si>
  <si>
    <t>Coordenador de Captação de Transferências Voluntárias</t>
  </si>
  <si>
    <t>15ª Reunião do Comitê Getor da Rede SICONV</t>
  </si>
  <si>
    <t>04/04/2019</t>
  </si>
  <si>
    <t>00040-00007833/2019-71</t>
  </si>
  <si>
    <t>JOÃO ALVES DE OLIVEIRA</t>
  </si>
  <si>
    <t>46.282-9</t>
  </si>
  <si>
    <t>NUCOM/GEMAE/COFIT/SUREC</t>
  </si>
  <si>
    <t>Grupo de Trabalho - GT 05 - Combustíveis </t>
  </si>
  <si>
    <t>08 e 12/04/2019</t>
  </si>
  <si>
    <t>JORGE ANTONIO GONÇALVES DA SILVA</t>
  </si>
  <si>
    <t> 40.772-0</t>
  </si>
  <si>
    <t>00040-00008525/2019-62</t>
  </si>
  <si>
    <t>Ricardo Wagner Caetano Soares</t>
  </si>
  <si>
    <t>Subsecretario de prospecção economico-fiscal</t>
  </si>
  <si>
    <t>Secretaria Da Fazenda , Planejamento , Orçamento e Administração</t>
  </si>
  <si>
    <t xml:space="preserve">Reunião Ordinária do GT 47 - Reforma Tributária </t>
  </si>
  <si>
    <t>11 e 12/04/2019</t>
  </si>
  <si>
    <t>00040-00008451/2019-64</t>
  </si>
  <si>
    <t>JOAQUIM JANDUY GALLINDO LIRA</t>
  </si>
  <si>
    <t>30.223-6</t>
  </si>
  <si>
    <t>NUGIT/GEDIR/CCALT/SUREC</t>
  </si>
  <si>
    <t>GT51-ITCMD</t>
  </si>
  <si>
    <t>24 a 26/04/2019</t>
  </si>
  <si>
    <t>00040-00009485/2019-76</t>
  </si>
  <si>
    <t>201.091-7</t>
  </si>
  <si>
    <t>69ª Reunião do Grupo Nacional de Educação Fiscal (GEF)</t>
  </si>
  <si>
    <t>23 a 25/04/2019</t>
  </si>
  <si>
    <t>BSb/CGR/BSB</t>
  </si>
  <si>
    <t>Gládis Zenkner Sartini</t>
  </si>
  <si>
    <t>32347-0</t>
  </si>
  <si>
    <t>00040-00009552/2019-52</t>
  </si>
  <si>
    <t>046202-0</t>
  </si>
  <si>
    <t>SECRETÁRIA ADJUNTA DE ECONOMIA</t>
  </si>
  <si>
    <t>SAE/SEFP</t>
  </si>
  <si>
    <t>ABRASF</t>
  </si>
  <si>
    <t>BSb/MT/BSB</t>
  </si>
  <si>
    <t>011089-7</t>
  </si>
  <si>
    <t>SUBEPF/SAE/GAB/SEFP</t>
  </si>
  <si>
    <t>00040-00010384/2019-48</t>
  </si>
  <si>
    <t>Sebastião lopes Sales</t>
  </si>
  <si>
    <t>109134-4</t>
  </si>
  <si>
    <t>GT PLAC</t>
  </si>
  <si>
    <t>BSB/RJ/SP/BSB</t>
  </si>
  <si>
    <t>Maio</t>
  </si>
  <si>
    <t>00040-00007391/2019-62</t>
  </si>
  <si>
    <t>06 a 10/05/2019</t>
  </si>
  <si>
    <t>00040-00009571/2019-89</t>
  </si>
  <si>
    <t>FERNANDO ANTÔNIO DE REZENDE JÚNIOR</t>
  </si>
  <si>
    <t>46.276-4</t>
  </si>
  <si>
    <t>NUISS/GEMAE/COFIT/SUREC/SEFP-DF</t>
  </si>
  <si>
    <t>VISITA TÉCNICA SEF SP</t>
  </si>
  <si>
    <t>23/05/2019</t>
  </si>
  <si>
    <t>NÚCLEO DE MONITORAMENTO DO ISS - NUISS</t>
  </si>
  <si>
    <t>00040-00010906/2019-10</t>
  </si>
  <si>
    <t>GT-47 - Reforma Tributária da COTEPE/MF</t>
  </si>
  <si>
    <t>08 a 10/05/2019</t>
  </si>
  <si>
    <t>00040-00011869/2019-59</t>
  </si>
  <si>
    <t>PAULO HENRIQUE DE SOUZA ASSIS</t>
  </si>
  <si>
    <t>GT desenvolvimento da Nota Fiscal Eletrônica</t>
  </si>
  <si>
    <t>28 a 30/05/2019</t>
  </si>
  <si>
    <t>00040-00009108/2019-37</t>
  </si>
  <si>
    <t>ROBERTO PIRES MARTINS</t>
  </si>
  <si>
    <t>109.122-0</t>
  </si>
  <si>
    <t>ASINF/SUREC/SEFP</t>
  </si>
  <si>
    <t>15º ENIF - ENCONTRO NACIONAL DE INTELIGENCIA FISCAL</t>
  </si>
  <si>
    <t>28 e 31/05/2019</t>
  </si>
  <si>
    <t>BSB/CUI/BSB</t>
  </si>
  <si>
    <t>RONALDO DE OLIVEIRA ANDRADE</t>
  </si>
  <si>
    <t>109.148-4</t>
  </si>
  <si>
    <t>Jorge dos Santos Barbosa</t>
  </si>
  <si>
    <t>Corregedoria Fazendaria</t>
  </si>
  <si>
    <t>27º Encontro Nacional de Corregedores</t>
  </si>
  <si>
    <t>00040-00013969/2019-10</t>
  </si>
  <si>
    <t>Reunião do GT-05 - Combustíveis (Subgrupo SCANC)</t>
  </si>
  <si>
    <t>11 a 13/06/2019</t>
  </si>
  <si>
    <t> IVAN MEIRELHES DO AMARAL</t>
  </si>
  <si>
    <t>46.226-8</t>
  </si>
  <si>
    <t>00040-00014316/2019-58</t>
  </si>
  <si>
    <t>Secretário SEFP</t>
  </si>
  <si>
    <t>parques industriais</t>
  </si>
  <si>
    <t>11 e 12/06/2019</t>
  </si>
  <si>
    <t>BSB/LIM/BSB</t>
  </si>
  <si>
    <t>SARAH FISCHER</t>
  </si>
  <si>
    <t>275137-2</t>
  </si>
  <si>
    <t>Chefe UCTI</t>
  </si>
  <si>
    <t>UCTI</t>
  </si>
  <si>
    <t>00040-00012779/2019-85</t>
  </si>
  <si>
    <t>JOSÉ LUIZ MARQUES BARRETO</t>
  </si>
  <si>
    <t>Auditor de Controle Interno</t>
  </si>
  <si>
    <t>GABINETE DA SUBSECRETARIA DE CONTABILIDADE </t>
  </si>
  <si>
    <t>00040-00009953/2019-11</t>
  </si>
  <si>
    <t>CRISTYAN MARTINS ROCHA DE FARIA</t>
  </si>
  <si>
    <t>0273505-9</t>
  </si>
  <si>
    <t>Subsecretário Adjunto de Tecnologia</t>
  </si>
  <si>
    <t>SUTIC</t>
  </si>
  <si>
    <t> Projeto 1746 – RIO</t>
  </si>
  <si>
    <t>30 a 01/06/2019</t>
  </si>
  <si>
    <t>DIOGO FERNANDES BRITO</t>
  </si>
  <si>
    <t>0274110-5</t>
  </si>
  <si>
    <r>
      <t> </t>
    </r>
    <r>
      <rPr>
        <sz val="11"/>
        <rFont val="Calibri"/>
        <family val="2"/>
        <scheme val="minor"/>
      </rPr>
      <t>NUDOF/GEIND/CCALT/SUREC/SEF</t>
    </r>
  </si>
  <si>
    <t>Ouvidoria</t>
  </si>
  <si>
    <t>SECRETARIA ADJUNTA DE ECONOMIA</t>
  </si>
  <si>
    <t>Subsecretaria de Contabilidade</t>
  </si>
  <si>
    <t>04009-00000124/2019-48</t>
  </si>
  <si>
    <t>Rodrigo Costa Barroso Pais</t>
  </si>
  <si>
    <t>Subsecretário de Produtos e Políticas de Turismo</t>
  </si>
  <si>
    <t>SETUR</t>
  </si>
  <si>
    <t>2º Encontro Brasileiro de Cidades Criativas – UNESCO</t>
  </si>
  <si>
    <t>26 a 29/03/2019</t>
  </si>
  <si>
    <t>BSB/FLN/BSB</t>
  </si>
  <si>
    <t>04009-00000193/2019-51</t>
  </si>
  <si>
    <t>Vanessa Chaves de Mendonça(reembolso)</t>
  </si>
  <si>
    <t>Secretária de Turismo</t>
  </si>
  <si>
    <t>WORLD TRAVEL MARKET LATIN AMERICA 2019</t>
  </si>
  <si>
    <t>01/04/2019</t>
  </si>
  <si>
    <t>04009-00000188/2019-49</t>
  </si>
  <si>
    <t>PAULO MARCOS ALMADA DE ABREU JUNIOR</t>
  </si>
  <si>
    <t>Subsecretário de Infraestrutura de Turismo</t>
  </si>
  <si>
    <t>captação de recursos com representantes de organizações estrangeiras</t>
  </si>
  <si>
    <t>01 e 07 /04/2019</t>
  </si>
  <si>
    <t>BSB/MI/BSB</t>
  </si>
  <si>
    <t>04009-00000231/2019-76</t>
  </si>
  <si>
    <t>ALEXANDRE NAKAGAWA</t>
  </si>
  <si>
    <t>Chefe da Unidade de Captação de Eventos</t>
  </si>
  <si>
    <t>8º Encontro Nacional da RIMT</t>
  </si>
  <si>
    <t>01 e 04/04/2019</t>
  </si>
  <si>
    <t>00220-00001021/2019-01</t>
  </si>
  <si>
    <t> LEANDRO CRUZ FRÓES DA SILVA</t>
  </si>
  <si>
    <t xml:space="preserve">SECRETÁRIO DE  ESPORTE E LAZER </t>
  </si>
  <si>
    <t>SEL</t>
  </si>
  <si>
    <t> posse do Presidente da Confederação Brasileira de Futebol - CBF</t>
  </si>
  <si>
    <t>09 e 10/04/2019</t>
  </si>
  <si>
    <t>00393-00000572/2019-68</t>
  </si>
  <si>
    <t> JOSÉ SARNEY FILHO</t>
  </si>
  <si>
    <t>Secretário e Meio Ambiente</t>
  </si>
  <si>
    <t>SEMA</t>
  </si>
  <si>
    <t>Fórum Clima 2019- Riscos Atuais e ação dos Estados</t>
  </si>
  <si>
    <t>25/04/2019</t>
  </si>
  <si>
    <t>04011-00000295/2019-55</t>
  </si>
  <si>
    <t>Secretária de Estado</t>
  </si>
  <si>
    <t>3ª Edição Virada Feminina São Paulo e Pactuação Avon Rede Sou Mais Mulher</t>
  </si>
  <si>
    <t>02 a 03/06/2019</t>
  </si>
  <si>
    <t>MARIANA MEIRELLES NEMROD GUIMARÃES</t>
  </si>
  <si>
    <t>Subsecretária de Políticas para Mulheres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</si>
</sst>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#,##0.00;[Red]\-&quot;R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1" xfId="0" applyFont="1" applyFill="1" applyBorder="1"/>
    <xf numFmtId="49" fontId="0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0" fontId="0" fillId="0" borderId="1" xfId="0" applyFont="1" applyFill="1" applyBorder="1"/>
    <xf numFmtId="0" fontId="7" fillId="0" borderId="1" xfId="0" applyFont="1" applyFill="1" applyBorder="1"/>
    <xf numFmtId="0" fontId="7" fillId="0" borderId="1" xfId="2" applyFont="1" applyFill="1" applyBorder="1" applyAlignment="1">
      <alignment horizontal="center" vertical="center"/>
    </xf>
    <xf numFmtId="164" fontId="7" fillId="0" borderId="1" xfId="1" applyNumberFormat="1" applyFont="1" applyFill="1" applyBorder="1"/>
    <xf numFmtId="164" fontId="6" fillId="0" borderId="1" xfId="1" applyNumberFormat="1" applyFont="1" applyFill="1" applyBorder="1"/>
    <xf numFmtId="49" fontId="7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6" xfId="0" applyFont="1" applyFill="1" applyBorder="1"/>
    <xf numFmtId="0" fontId="6" fillId="0" borderId="2" xfId="0" applyFont="1" applyFill="1" applyBorder="1"/>
    <xf numFmtId="49" fontId="7" fillId="0" borderId="2" xfId="2" applyNumberFormat="1" applyFont="1" applyFill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/>
    </xf>
    <xf numFmtId="164" fontId="6" fillId="0" borderId="2" xfId="1" applyNumberFormat="1" applyFont="1" applyFill="1" applyBorder="1"/>
    <xf numFmtId="165" fontId="0" fillId="0" borderId="1" xfId="0" applyNumberFormat="1" applyFont="1" applyFill="1" applyBorder="1"/>
    <xf numFmtId="164" fontId="6" fillId="0" borderId="3" xfId="1" applyNumberFormat="1" applyFont="1" applyFill="1" applyBorder="1"/>
    <xf numFmtId="0" fontId="6" fillId="0" borderId="3" xfId="0" applyFont="1" applyFill="1" applyBorder="1"/>
    <xf numFmtId="49" fontId="7" fillId="0" borderId="3" xfId="2" applyNumberFormat="1" applyFont="1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/>
    </xf>
    <xf numFmtId="0" fontId="6" fillId="0" borderId="0" xfId="0" applyFont="1" applyFill="1"/>
    <xf numFmtId="164" fontId="0" fillId="0" borderId="2" xfId="1" applyNumberFormat="1" applyFont="1" applyFill="1" applyBorder="1"/>
    <xf numFmtId="0" fontId="0" fillId="0" borderId="2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164" fontId="0" fillId="0" borderId="5" xfId="1" applyNumberFormat="1" applyFont="1" applyFill="1" applyBorder="1"/>
    <xf numFmtId="0" fontId="7" fillId="0" borderId="0" xfId="0" applyFont="1" applyFill="1" applyBorder="1"/>
    <xf numFmtId="164" fontId="0" fillId="0" borderId="0" xfId="0" applyNumberFormat="1"/>
    <xf numFmtId="0" fontId="7" fillId="0" borderId="1" xfId="0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7" fillId="0" borderId="6" xfId="0" applyFont="1" applyFill="1" applyBorder="1"/>
    <xf numFmtId="164" fontId="13" fillId="0" borderId="1" xfId="1" applyNumberFormat="1" applyFont="1" applyFill="1" applyBorder="1"/>
    <xf numFmtId="49" fontId="0" fillId="0" borderId="1" xfId="2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/>
    </xf>
    <xf numFmtId="16" fontId="7" fillId="0" borderId="1" xfId="0" applyNumberFormat="1" applyFont="1" applyFill="1" applyBorder="1" applyAlignment="1">
      <alignment horizontal="right"/>
    </xf>
    <xf numFmtId="0" fontId="14" fillId="0" borderId="1" xfId="0" applyFont="1" applyFill="1" applyBorder="1"/>
    <xf numFmtId="164" fontId="13" fillId="0" borderId="1" xfId="1" applyNumberFormat="1" applyFont="1" applyFill="1" applyBorder="1" applyAlignment="1">
      <alignment horizontal="right"/>
    </xf>
    <xf numFmtId="0" fontId="15" fillId="0" borderId="1" xfId="3" applyFont="1" applyFill="1" applyBorder="1"/>
    <xf numFmtId="0" fontId="16" fillId="0" borderId="1" xfId="0" applyFont="1" applyFill="1" applyBorder="1"/>
    <xf numFmtId="0" fontId="13" fillId="0" borderId="1" xfId="0" applyFont="1" applyFill="1" applyBorder="1" applyAlignment="1">
      <alignment horizontal="left"/>
    </xf>
    <xf numFmtId="49" fontId="0" fillId="0" borderId="2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/>
  </cellXfs>
  <cellStyles count="4">
    <cellStyle name="Hyperlink" xfId="3" builtinId="8"/>
    <cellStyle name="Moeda" xfId="1" builtinId="4"/>
    <cellStyle name="Neutra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df.gov.br/sei/controlador.php?acao=protocolo_visualizar&amp;id_protocolo=27096131&amp;id_procedimento_atual=24041388&amp;infra_sistema=100000100&amp;infra_unidade_atual=110016838&amp;infra_hash=3ef7743d61a339248631ceb17077abf07a362dd68ce554723ecb9a9d6c14fcbc" TargetMode="External"/><Relationship Id="rId2" Type="http://schemas.openxmlformats.org/officeDocument/2006/relationships/hyperlink" Target="https://sei.df.gov.br/sei/controlador.php?acao=protocolo_visualizar&amp;id_protocolo=27096131&amp;id_procedimento_atual=24041388&amp;infra_sistema=100000100&amp;infra_unidade_atual=110016838&amp;infra_hash=3ef7743d61a339248631ceb17077abf07a362dd68ce554723ecb9a9d6c14fcbc" TargetMode="External"/><Relationship Id="rId1" Type="http://schemas.openxmlformats.org/officeDocument/2006/relationships/hyperlink" Target="https://sei.df.gov.br/sei/controlador.php?acao=protocolo_visualizar&amp;id_protocolo=27096131&amp;id_procedimento_atual=24041388&amp;infra_sistema=100000100&amp;infra_unidade_atual=110016838&amp;infra_hash=3ef7743d61a339248631ceb17077abf07a362dd68ce554723ecb9a9d6c14fcb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3"/>
  <sheetViews>
    <sheetView tabSelected="1" topLeftCell="A100" zoomScale="50" zoomScaleNormal="50" workbookViewId="0">
      <selection activeCell="B130" sqref="B130"/>
    </sheetView>
  </sheetViews>
  <sheetFormatPr defaultRowHeight="15"/>
  <cols>
    <col min="1" max="1" width="32.85546875" customWidth="1"/>
    <col min="2" max="2" width="57.140625" bestFit="1" customWidth="1"/>
    <col min="3" max="3" width="17.140625" customWidth="1"/>
    <col min="4" max="4" width="29" customWidth="1"/>
    <col min="5" max="5" width="29.5703125" customWidth="1"/>
    <col min="6" max="6" width="33.5703125" customWidth="1"/>
    <col min="7" max="7" width="20" customWidth="1"/>
    <col min="8" max="8" width="16.28515625" bestFit="1" customWidth="1"/>
    <col min="9" max="9" width="17.42578125" customWidth="1"/>
    <col min="10" max="10" width="14.5703125" bestFit="1" customWidth="1"/>
    <col min="11" max="11" width="11.5703125" bestFit="1" customWidth="1"/>
    <col min="12" max="13" width="11.5703125" customWidth="1"/>
  </cols>
  <sheetData>
    <row r="1" spans="1:13" ht="28.5">
      <c r="A1" s="39" t="s">
        <v>431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64"/>
      <c r="M1" s="64"/>
    </row>
    <row r="2" spans="1:13" ht="15" customHeight="1">
      <c r="A2" s="40" t="s">
        <v>191</v>
      </c>
      <c r="B2" s="40" t="s">
        <v>192</v>
      </c>
      <c r="C2" s="43" t="s">
        <v>193</v>
      </c>
      <c r="D2" s="40" t="s">
        <v>194</v>
      </c>
      <c r="E2" s="40" t="s">
        <v>0</v>
      </c>
      <c r="F2" s="40" t="s">
        <v>1</v>
      </c>
      <c r="G2" s="43" t="s">
        <v>2</v>
      </c>
      <c r="H2" s="43" t="s">
        <v>3</v>
      </c>
      <c r="I2" s="43" t="s">
        <v>4</v>
      </c>
      <c r="J2" s="44" t="s">
        <v>5</v>
      </c>
      <c r="K2" s="46" t="s">
        <v>6</v>
      </c>
      <c r="L2" s="65"/>
      <c r="M2" s="65"/>
    </row>
    <row r="3" spans="1:13" ht="22.5" customHeight="1">
      <c r="A3" s="41"/>
      <c r="B3" s="42"/>
      <c r="C3" s="44"/>
      <c r="D3" s="42"/>
      <c r="E3" s="42"/>
      <c r="F3" s="42"/>
      <c r="G3" s="44"/>
      <c r="H3" s="44"/>
      <c r="I3" s="44"/>
      <c r="J3" s="45"/>
      <c r="K3" s="46"/>
      <c r="L3" s="65"/>
      <c r="M3" s="65"/>
    </row>
    <row r="4" spans="1:13" ht="15" customHeight="1">
      <c r="A4" s="6" t="s">
        <v>511</v>
      </c>
      <c r="B4" s="1" t="s">
        <v>512</v>
      </c>
      <c r="C4" s="1" t="s">
        <v>513</v>
      </c>
      <c r="D4" s="1" t="s">
        <v>208</v>
      </c>
      <c r="E4" s="1" t="s">
        <v>514</v>
      </c>
      <c r="F4" s="1" t="s">
        <v>515</v>
      </c>
      <c r="G4" s="2" t="s">
        <v>516</v>
      </c>
      <c r="H4" s="3" t="s">
        <v>65</v>
      </c>
      <c r="I4" s="8">
        <f>395.4+587.06</f>
        <v>982.45999999999992</v>
      </c>
      <c r="J4" s="8">
        <v>1841.58</v>
      </c>
      <c r="K4" s="5" t="s">
        <v>517</v>
      </c>
      <c r="L4" s="66"/>
      <c r="M4" s="66"/>
    </row>
    <row r="5" spans="1:13" ht="31.5" customHeight="1">
      <c r="A5" s="6" t="s">
        <v>518</v>
      </c>
      <c r="B5" s="35" t="s">
        <v>265</v>
      </c>
      <c r="C5" s="1" t="s">
        <v>519</v>
      </c>
      <c r="D5" s="1" t="s">
        <v>208</v>
      </c>
      <c r="E5" s="1" t="s">
        <v>520</v>
      </c>
      <c r="F5" s="1" t="s">
        <v>521</v>
      </c>
      <c r="G5" s="2" t="s">
        <v>522</v>
      </c>
      <c r="H5" s="3" t="s">
        <v>57</v>
      </c>
      <c r="I5" s="8">
        <f>2708.25</f>
        <v>2708.25</v>
      </c>
      <c r="J5" s="8">
        <v>1047.8900000000001</v>
      </c>
      <c r="K5" s="5" t="s">
        <v>517</v>
      </c>
      <c r="L5" s="66"/>
      <c r="M5" s="66"/>
    </row>
    <row r="6" spans="1:13" ht="24" customHeight="1">
      <c r="A6" s="6" t="s">
        <v>523</v>
      </c>
      <c r="B6" s="47" t="s">
        <v>524</v>
      </c>
      <c r="C6" s="47" t="s">
        <v>525</v>
      </c>
      <c r="D6" s="47" t="s">
        <v>526</v>
      </c>
      <c r="E6" s="47" t="s">
        <v>527</v>
      </c>
      <c r="F6" s="1" t="s">
        <v>528</v>
      </c>
      <c r="G6" s="2" t="s">
        <v>529</v>
      </c>
      <c r="H6" s="3" t="s">
        <v>530</v>
      </c>
      <c r="I6" s="8">
        <f>3115.53</f>
        <v>3115.53</v>
      </c>
      <c r="J6" s="8">
        <v>1667.46</v>
      </c>
      <c r="K6" s="5" t="s">
        <v>531</v>
      </c>
      <c r="L6" s="66"/>
      <c r="M6" s="66"/>
    </row>
    <row r="7" spans="1:13" ht="24.75" customHeight="1">
      <c r="A7" s="25" t="s">
        <v>523</v>
      </c>
      <c r="B7" s="1" t="s">
        <v>238</v>
      </c>
      <c r="C7" s="1" t="s">
        <v>271</v>
      </c>
      <c r="D7" s="1" t="s">
        <v>532</v>
      </c>
      <c r="E7" s="1" t="s">
        <v>533</v>
      </c>
      <c r="F7" s="1" t="s">
        <v>528</v>
      </c>
      <c r="G7" s="2" t="s">
        <v>529</v>
      </c>
      <c r="H7" s="3" t="s">
        <v>530</v>
      </c>
      <c r="I7" s="8">
        <f>1608.54</f>
        <v>1608.54</v>
      </c>
      <c r="J7" s="8">
        <v>1667.46</v>
      </c>
      <c r="K7" s="5" t="s">
        <v>531</v>
      </c>
      <c r="L7" s="66"/>
      <c r="M7" s="66"/>
    </row>
    <row r="8" spans="1:13" ht="32.25" customHeight="1">
      <c r="A8" s="6" t="s">
        <v>534</v>
      </c>
      <c r="B8" s="48" t="s">
        <v>535</v>
      </c>
      <c r="C8" s="1" t="s">
        <v>536</v>
      </c>
      <c r="D8" s="6" t="s">
        <v>537</v>
      </c>
      <c r="E8" s="1" t="s">
        <v>538</v>
      </c>
      <c r="F8" s="1" t="s">
        <v>539</v>
      </c>
      <c r="G8" s="2" t="s">
        <v>540</v>
      </c>
      <c r="H8" s="3" t="s">
        <v>57</v>
      </c>
      <c r="I8" s="8">
        <f>90+118+3183.33</f>
        <v>3391.33</v>
      </c>
      <c r="J8" s="8">
        <v>632.32000000000005</v>
      </c>
      <c r="K8" s="5" t="s">
        <v>531</v>
      </c>
      <c r="L8" s="66"/>
      <c r="M8" s="66"/>
    </row>
    <row r="9" spans="1:13" ht="31.5" customHeight="1">
      <c r="A9" s="6" t="s">
        <v>534</v>
      </c>
      <c r="B9" s="12" t="s">
        <v>541</v>
      </c>
      <c r="C9" s="1" t="s">
        <v>542</v>
      </c>
      <c r="D9" s="1" t="s">
        <v>543</v>
      </c>
      <c r="E9" s="1" t="s">
        <v>544</v>
      </c>
      <c r="F9" s="1" t="s">
        <v>539</v>
      </c>
      <c r="G9" s="2" t="s">
        <v>540</v>
      </c>
      <c r="H9" s="3" t="s">
        <v>57</v>
      </c>
      <c r="I9" s="8">
        <f>90+118+3183.33</f>
        <v>3391.33</v>
      </c>
      <c r="J9" s="8">
        <v>632.32000000000005</v>
      </c>
      <c r="K9" s="5" t="s">
        <v>531</v>
      </c>
      <c r="L9" s="66"/>
      <c r="M9" s="66"/>
    </row>
    <row r="10" spans="1:13" ht="36" customHeight="1">
      <c r="A10" s="6" t="s">
        <v>230</v>
      </c>
      <c r="B10" s="12" t="s">
        <v>231</v>
      </c>
      <c r="C10" s="1" t="s">
        <v>545</v>
      </c>
      <c r="D10" s="1" t="s">
        <v>546</v>
      </c>
      <c r="E10" s="1" t="s">
        <v>36</v>
      </c>
      <c r="F10" s="1" t="s">
        <v>547</v>
      </c>
      <c r="G10" s="2" t="s">
        <v>548</v>
      </c>
      <c r="H10" s="3" t="s">
        <v>128</v>
      </c>
      <c r="I10" s="8">
        <f>1829.4+1897.86</f>
        <v>3727.26</v>
      </c>
      <c r="J10" s="8">
        <v>173.32</v>
      </c>
      <c r="K10" s="5" t="s">
        <v>531</v>
      </c>
      <c r="L10" s="66"/>
      <c r="M10" s="66"/>
    </row>
    <row r="11" spans="1:13" ht="32.25" customHeight="1">
      <c r="A11" s="6" t="s">
        <v>549</v>
      </c>
      <c r="B11" s="48" t="s">
        <v>550</v>
      </c>
      <c r="C11" s="1" t="s">
        <v>551</v>
      </c>
      <c r="D11" s="1" t="s">
        <v>212</v>
      </c>
      <c r="E11" s="1" t="s">
        <v>552</v>
      </c>
      <c r="F11" s="1" t="s">
        <v>553</v>
      </c>
      <c r="G11" s="2" t="s">
        <v>554</v>
      </c>
      <c r="H11" s="3" t="s">
        <v>128</v>
      </c>
      <c r="I11" s="8">
        <f>2156.9+2072.09</f>
        <v>4228.99</v>
      </c>
      <c r="J11" s="8">
        <v>1861.1</v>
      </c>
      <c r="K11" s="5" t="s">
        <v>531</v>
      </c>
      <c r="L11" s="66"/>
      <c r="M11" s="66"/>
    </row>
    <row r="12" spans="1:13" ht="33.75" customHeight="1">
      <c r="A12" s="6" t="s">
        <v>549</v>
      </c>
      <c r="B12" s="22" t="s">
        <v>555</v>
      </c>
      <c r="C12" s="1" t="s">
        <v>556</v>
      </c>
      <c r="D12" s="1" t="s">
        <v>212</v>
      </c>
      <c r="E12" s="1" t="s">
        <v>552</v>
      </c>
      <c r="F12" s="1" t="s">
        <v>553</v>
      </c>
      <c r="G12" s="2" t="s">
        <v>554</v>
      </c>
      <c r="H12" s="3" t="s">
        <v>128</v>
      </c>
      <c r="I12" s="8">
        <f>2156.9+2072.09</f>
        <v>4228.99</v>
      </c>
      <c r="J12" s="8">
        <v>1861.1</v>
      </c>
      <c r="K12" s="5" t="s">
        <v>531</v>
      </c>
      <c r="L12" s="66"/>
      <c r="M12" s="66"/>
    </row>
    <row r="13" spans="1:13" ht="30" customHeight="1">
      <c r="A13" s="6" t="s">
        <v>557</v>
      </c>
      <c r="B13" s="48" t="s">
        <v>558</v>
      </c>
      <c r="C13" s="1" t="s">
        <v>426</v>
      </c>
      <c r="D13" s="6" t="s">
        <v>559</v>
      </c>
      <c r="E13" s="6" t="s">
        <v>560</v>
      </c>
      <c r="F13" s="6" t="s">
        <v>561</v>
      </c>
      <c r="G13" s="2" t="s">
        <v>562</v>
      </c>
      <c r="H13" s="3" t="s">
        <v>47</v>
      </c>
      <c r="I13" s="8">
        <f>1347.4+1654.5</f>
        <v>3001.9</v>
      </c>
      <c r="J13" s="8">
        <v>920.39</v>
      </c>
      <c r="K13" s="5" t="s">
        <v>531</v>
      </c>
      <c r="L13" s="66"/>
      <c r="M13" s="66"/>
    </row>
    <row r="14" spans="1:13" ht="30" customHeight="1">
      <c r="A14" s="6" t="s">
        <v>563</v>
      </c>
      <c r="B14" s="1" t="s">
        <v>564</v>
      </c>
      <c r="C14" s="1" t="s">
        <v>565</v>
      </c>
      <c r="D14" s="1" t="s">
        <v>208</v>
      </c>
      <c r="E14" s="1" t="s">
        <v>566</v>
      </c>
      <c r="F14" s="1" t="s">
        <v>567</v>
      </c>
      <c r="G14" s="2" t="s">
        <v>568</v>
      </c>
      <c r="H14" s="3" t="s">
        <v>65</v>
      </c>
      <c r="I14" s="49">
        <f>1724.99</f>
        <v>1724.99</v>
      </c>
      <c r="J14" s="49">
        <v>1284.96</v>
      </c>
      <c r="K14" s="5" t="s">
        <v>531</v>
      </c>
      <c r="L14" s="66"/>
      <c r="M14" s="66"/>
    </row>
    <row r="15" spans="1:13" ht="24.75" customHeight="1">
      <c r="A15" s="6" t="s">
        <v>569</v>
      </c>
      <c r="B15" s="1" t="s">
        <v>385</v>
      </c>
      <c r="C15" s="1" t="s">
        <v>570</v>
      </c>
      <c r="D15" s="1" t="s">
        <v>208</v>
      </c>
      <c r="E15" s="6" t="s">
        <v>646</v>
      </c>
      <c r="F15" s="1" t="s">
        <v>571</v>
      </c>
      <c r="G15" s="50" t="s">
        <v>572</v>
      </c>
      <c r="H15" s="3" t="s">
        <v>573</v>
      </c>
      <c r="I15" s="51">
        <f>2180.9</f>
        <v>2180.9</v>
      </c>
      <c r="J15" s="51">
        <v>1476.21</v>
      </c>
      <c r="K15" s="5" t="s">
        <v>531</v>
      </c>
      <c r="L15" s="66"/>
      <c r="M15" s="66"/>
    </row>
    <row r="16" spans="1:13" ht="26.25" customHeight="1">
      <c r="A16" s="6" t="s">
        <v>569</v>
      </c>
      <c r="B16" s="1" t="s">
        <v>574</v>
      </c>
      <c r="C16" s="1" t="s">
        <v>575</v>
      </c>
      <c r="D16" s="1" t="s">
        <v>208</v>
      </c>
      <c r="E16" s="6" t="s">
        <v>646</v>
      </c>
      <c r="F16" s="1" t="s">
        <v>571</v>
      </c>
      <c r="G16" s="50" t="s">
        <v>572</v>
      </c>
      <c r="H16" s="3" t="s">
        <v>573</v>
      </c>
      <c r="I16" s="51">
        <f>2180.9</f>
        <v>2180.9</v>
      </c>
      <c r="J16" s="51">
        <v>1476.21</v>
      </c>
      <c r="K16" s="5" t="s">
        <v>531</v>
      </c>
      <c r="L16" s="66"/>
      <c r="M16" s="66"/>
    </row>
    <row r="17" spans="1:13" ht="30" customHeight="1">
      <c r="A17" s="6" t="s">
        <v>576</v>
      </c>
      <c r="B17" s="1" t="s">
        <v>356</v>
      </c>
      <c r="C17" s="6" t="s">
        <v>577</v>
      </c>
      <c r="D17" s="1" t="s">
        <v>578</v>
      </c>
      <c r="E17" s="1" t="s">
        <v>579</v>
      </c>
      <c r="F17" s="6" t="s">
        <v>580</v>
      </c>
      <c r="G17" s="52" t="s">
        <v>568</v>
      </c>
      <c r="H17" s="3" t="s">
        <v>581</v>
      </c>
      <c r="I17" s="51">
        <f>1025.4+1036.91</f>
        <v>2062.3100000000004</v>
      </c>
      <c r="J17" s="51">
        <v>920.39</v>
      </c>
      <c r="K17" s="5" t="s">
        <v>531</v>
      </c>
      <c r="L17" s="66"/>
      <c r="M17" s="66"/>
    </row>
    <row r="18" spans="1:13" ht="33.75" customHeight="1">
      <c r="A18" s="6" t="s">
        <v>576</v>
      </c>
      <c r="B18" s="1" t="s">
        <v>278</v>
      </c>
      <c r="C18" s="6" t="s">
        <v>582</v>
      </c>
      <c r="D18" s="1" t="s">
        <v>208</v>
      </c>
      <c r="E18" s="1" t="s">
        <v>583</v>
      </c>
      <c r="F18" s="6" t="s">
        <v>580</v>
      </c>
      <c r="G18" s="52" t="s">
        <v>568</v>
      </c>
      <c r="H18" s="3" t="s">
        <v>581</v>
      </c>
      <c r="I18" s="51">
        <f>1788.79</f>
        <v>1788.79</v>
      </c>
      <c r="J18" s="51">
        <v>1284.96</v>
      </c>
      <c r="K18" s="5" t="s">
        <v>531</v>
      </c>
      <c r="L18" s="66"/>
      <c r="M18" s="66"/>
    </row>
    <row r="19" spans="1:13" ht="32.25" customHeight="1">
      <c r="A19" s="6" t="s">
        <v>584</v>
      </c>
      <c r="B19" s="6" t="s">
        <v>585</v>
      </c>
      <c r="C19" s="6" t="s">
        <v>586</v>
      </c>
      <c r="D19" s="6" t="s">
        <v>208</v>
      </c>
      <c r="E19" s="6" t="s">
        <v>40</v>
      </c>
      <c r="F19" s="6" t="s">
        <v>587</v>
      </c>
      <c r="G19" s="52">
        <v>43592</v>
      </c>
      <c r="H19" s="3" t="s">
        <v>588</v>
      </c>
      <c r="I19" s="9">
        <f>1798.79+1507.99</f>
        <v>3306.7799999999997</v>
      </c>
      <c r="J19" s="9">
        <v>555.82000000000005</v>
      </c>
      <c r="K19" s="5" t="s">
        <v>589</v>
      </c>
      <c r="L19" s="66"/>
      <c r="M19" s="66"/>
    </row>
    <row r="20" spans="1:13" ht="30" customHeight="1">
      <c r="A20" s="6" t="s">
        <v>590</v>
      </c>
      <c r="B20" s="1" t="s">
        <v>512</v>
      </c>
      <c r="C20" s="1" t="s">
        <v>513</v>
      </c>
      <c r="D20" s="1" t="s">
        <v>208</v>
      </c>
      <c r="E20" s="1" t="s">
        <v>514</v>
      </c>
      <c r="F20" s="1" t="s">
        <v>515</v>
      </c>
      <c r="G20" s="2" t="s">
        <v>591</v>
      </c>
      <c r="H20" s="3" t="s">
        <v>65</v>
      </c>
      <c r="I20" s="49">
        <f>1344.76</f>
        <v>1344.76</v>
      </c>
      <c r="J20" s="49">
        <v>1631.6</v>
      </c>
      <c r="K20" s="5" t="s">
        <v>589</v>
      </c>
      <c r="L20" s="66"/>
      <c r="M20" s="66"/>
    </row>
    <row r="21" spans="1:13" ht="30" customHeight="1">
      <c r="A21" s="6" t="s">
        <v>592</v>
      </c>
      <c r="B21" s="1" t="s">
        <v>593</v>
      </c>
      <c r="C21" s="1" t="s">
        <v>594</v>
      </c>
      <c r="D21" s="1" t="s">
        <v>208</v>
      </c>
      <c r="E21" s="1" t="s">
        <v>595</v>
      </c>
      <c r="F21" s="1" t="s">
        <v>596</v>
      </c>
      <c r="G21" s="50" t="s">
        <v>597</v>
      </c>
      <c r="H21" s="3" t="s">
        <v>57</v>
      </c>
      <c r="I21" s="9">
        <f>2865.52</f>
        <v>2865.52</v>
      </c>
      <c r="J21" s="9">
        <v>198.82</v>
      </c>
      <c r="K21" s="5" t="s">
        <v>589</v>
      </c>
      <c r="L21" s="66"/>
      <c r="M21" s="66"/>
    </row>
    <row r="22" spans="1:13" ht="24.75" customHeight="1">
      <c r="A22" s="6" t="s">
        <v>592</v>
      </c>
      <c r="B22" s="1" t="s">
        <v>370</v>
      </c>
      <c r="C22" s="1" t="s">
        <v>371</v>
      </c>
      <c r="D22" s="1" t="s">
        <v>208</v>
      </c>
      <c r="E22" s="1" t="s">
        <v>598</v>
      </c>
      <c r="F22" s="1" t="s">
        <v>596</v>
      </c>
      <c r="G22" s="50" t="s">
        <v>597</v>
      </c>
      <c r="H22" s="3" t="s">
        <v>57</v>
      </c>
      <c r="I22" s="9">
        <v>2865.52</v>
      </c>
      <c r="J22" s="9">
        <v>198.82</v>
      </c>
      <c r="K22" s="5" t="s">
        <v>589</v>
      </c>
      <c r="L22" s="66"/>
      <c r="M22" s="66"/>
    </row>
    <row r="23" spans="1:13" ht="26.25" customHeight="1">
      <c r="A23" s="6" t="s">
        <v>599</v>
      </c>
      <c r="B23" s="1" t="s">
        <v>425</v>
      </c>
      <c r="C23" s="1" t="s">
        <v>426</v>
      </c>
      <c r="D23" s="1" t="s">
        <v>208</v>
      </c>
      <c r="E23" s="60" t="s">
        <v>647</v>
      </c>
      <c r="F23" s="1" t="s">
        <v>600</v>
      </c>
      <c r="G23" s="2" t="s">
        <v>601</v>
      </c>
      <c r="H23" s="3" t="s">
        <v>13</v>
      </c>
      <c r="I23" s="9">
        <f>1860.86+2258.79</f>
        <v>4119.6499999999996</v>
      </c>
      <c r="J23" s="9">
        <v>1284.96</v>
      </c>
      <c r="K23" s="5" t="s">
        <v>589</v>
      </c>
      <c r="L23" s="66"/>
      <c r="M23" s="66"/>
    </row>
    <row r="24" spans="1:13" ht="26.25" customHeight="1">
      <c r="A24" s="6" t="s">
        <v>602</v>
      </c>
      <c r="B24" s="6" t="s">
        <v>603</v>
      </c>
      <c r="C24" s="6" t="s">
        <v>266</v>
      </c>
      <c r="D24" s="6" t="s">
        <v>208</v>
      </c>
      <c r="E24" s="53" t="s">
        <v>645</v>
      </c>
      <c r="F24" s="6" t="s">
        <v>604</v>
      </c>
      <c r="G24" s="30" t="s">
        <v>605</v>
      </c>
      <c r="H24" s="7" t="s">
        <v>47</v>
      </c>
      <c r="I24" s="49">
        <f>2435.38</f>
        <v>2435.38</v>
      </c>
      <c r="J24" s="49">
        <v>1284.96</v>
      </c>
      <c r="K24" s="5" t="s">
        <v>589</v>
      </c>
      <c r="L24" s="66"/>
      <c r="M24" s="66"/>
    </row>
    <row r="25" spans="1:13" ht="23.25" customHeight="1">
      <c r="A25" s="6" t="s">
        <v>606</v>
      </c>
      <c r="B25" s="1" t="s">
        <v>607</v>
      </c>
      <c r="C25" s="1" t="s">
        <v>608</v>
      </c>
      <c r="D25" s="1" t="s">
        <v>208</v>
      </c>
      <c r="E25" s="1" t="s">
        <v>609</v>
      </c>
      <c r="F25" s="1" t="s">
        <v>610</v>
      </c>
      <c r="G25" s="2" t="s">
        <v>611</v>
      </c>
      <c r="H25" s="3" t="s">
        <v>612</v>
      </c>
      <c r="I25" s="54">
        <f>626.68+638.79</f>
        <v>1265.4699999999998</v>
      </c>
      <c r="J25" s="54">
        <v>1267.03</v>
      </c>
      <c r="K25" s="5" t="s">
        <v>589</v>
      </c>
      <c r="L25" s="66"/>
      <c r="M25" s="66"/>
    </row>
    <row r="26" spans="1:13" ht="26.25" customHeight="1">
      <c r="A26" s="6" t="s">
        <v>606</v>
      </c>
      <c r="B26" s="1" t="s">
        <v>613</v>
      </c>
      <c r="C26" s="1" t="s">
        <v>614</v>
      </c>
      <c r="D26" s="1" t="s">
        <v>208</v>
      </c>
      <c r="E26" s="1" t="s">
        <v>609</v>
      </c>
      <c r="F26" s="1" t="s">
        <v>610</v>
      </c>
      <c r="G26" s="2" t="s">
        <v>611</v>
      </c>
      <c r="H26" s="3" t="s">
        <v>612</v>
      </c>
      <c r="I26" s="54">
        <f>1109.91</f>
        <v>1109.9100000000001</v>
      </c>
      <c r="J26" s="54">
        <v>1267.03</v>
      </c>
      <c r="K26" s="5" t="s">
        <v>589</v>
      </c>
      <c r="L26" s="66"/>
      <c r="M26" s="66"/>
    </row>
    <row r="27" spans="1:13" ht="24.75" customHeight="1">
      <c r="A27" s="6" t="s">
        <v>205</v>
      </c>
      <c r="B27" s="1" t="s">
        <v>615</v>
      </c>
      <c r="C27" s="1" t="s">
        <v>207</v>
      </c>
      <c r="D27" s="1" t="s">
        <v>208</v>
      </c>
      <c r="E27" s="1" t="s">
        <v>616</v>
      </c>
      <c r="F27" s="1" t="s">
        <v>617</v>
      </c>
      <c r="G27" s="2" t="s">
        <v>17</v>
      </c>
      <c r="H27" s="3" t="s">
        <v>57</v>
      </c>
      <c r="I27" s="54">
        <f>1415.69</f>
        <v>1415.69</v>
      </c>
      <c r="J27" s="54">
        <v>1667.46</v>
      </c>
      <c r="K27" s="5" t="s">
        <v>30</v>
      </c>
      <c r="L27" s="66"/>
      <c r="M27" s="66"/>
    </row>
    <row r="28" spans="1:13" ht="22.5" customHeight="1">
      <c r="A28" s="55" t="s">
        <v>618</v>
      </c>
      <c r="B28" s="1" t="s">
        <v>550</v>
      </c>
      <c r="C28" s="1" t="s">
        <v>551</v>
      </c>
      <c r="D28" s="6" t="s">
        <v>208</v>
      </c>
      <c r="E28" s="1" t="s">
        <v>552</v>
      </c>
      <c r="F28" s="1" t="s">
        <v>619</v>
      </c>
      <c r="G28" s="2" t="s">
        <v>620</v>
      </c>
      <c r="H28" s="7" t="s">
        <v>65</v>
      </c>
      <c r="I28" s="49">
        <f>1052.1</f>
        <v>1052.0999999999999</v>
      </c>
      <c r="J28" s="49">
        <v>1284.96</v>
      </c>
      <c r="K28" s="5" t="s">
        <v>30</v>
      </c>
      <c r="L28" s="66"/>
      <c r="M28" s="66"/>
    </row>
    <row r="29" spans="1:13" ht="24" customHeight="1">
      <c r="A29" s="55" t="s">
        <v>618</v>
      </c>
      <c r="B29" s="1" t="s">
        <v>621</v>
      </c>
      <c r="C29" s="1" t="s">
        <v>622</v>
      </c>
      <c r="D29" s="6" t="s">
        <v>208</v>
      </c>
      <c r="E29" s="1" t="s">
        <v>552</v>
      </c>
      <c r="F29" s="1" t="s">
        <v>619</v>
      </c>
      <c r="G29" s="2" t="s">
        <v>620</v>
      </c>
      <c r="H29" s="7" t="s">
        <v>65</v>
      </c>
      <c r="I29" s="49">
        <f>450.6+611.37</f>
        <v>1061.97</v>
      </c>
      <c r="J29" s="49">
        <v>1284.96</v>
      </c>
      <c r="K29" s="5" t="s">
        <v>30</v>
      </c>
      <c r="L29" s="66"/>
      <c r="M29" s="66"/>
    </row>
    <row r="30" spans="1:13" ht="24.75" customHeight="1">
      <c r="A30" s="55" t="s">
        <v>618</v>
      </c>
      <c r="B30" s="1" t="s">
        <v>555</v>
      </c>
      <c r="C30" s="6" t="s">
        <v>556</v>
      </c>
      <c r="D30" s="6" t="s">
        <v>208</v>
      </c>
      <c r="E30" s="1" t="s">
        <v>552</v>
      </c>
      <c r="F30" s="1" t="s">
        <v>619</v>
      </c>
      <c r="G30" s="2" t="s">
        <v>620</v>
      </c>
      <c r="H30" s="7" t="s">
        <v>65</v>
      </c>
      <c r="I30" s="49">
        <f>450.6+611.37</f>
        <v>1061.97</v>
      </c>
      <c r="J30" s="49">
        <v>1284.96</v>
      </c>
      <c r="K30" s="5" t="s">
        <v>30</v>
      </c>
      <c r="L30" s="66"/>
      <c r="M30" s="66"/>
    </row>
    <row r="31" spans="1:13" ht="21" customHeight="1">
      <c r="A31" s="56" t="s">
        <v>623</v>
      </c>
      <c r="B31" s="47" t="s">
        <v>312</v>
      </c>
      <c r="C31" s="47" t="s">
        <v>313</v>
      </c>
      <c r="D31" s="5" t="s">
        <v>624</v>
      </c>
      <c r="E31" s="56" t="s">
        <v>106</v>
      </c>
      <c r="F31" s="56" t="s">
        <v>625</v>
      </c>
      <c r="G31" s="2" t="s">
        <v>626</v>
      </c>
      <c r="H31" s="56" t="s">
        <v>627</v>
      </c>
      <c r="I31" s="4">
        <f>3862.62</f>
        <v>3862.62</v>
      </c>
      <c r="J31" s="4">
        <v>5417.9</v>
      </c>
      <c r="K31" s="5" t="s">
        <v>30</v>
      </c>
      <c r="L31" s="66"/>
      <c r="M31" s="66"/>
    </row>
    <row r="32" spans="1:13" ht="22.5" customHeight="1">
      <c r="A32" s="56" t="s">
        <v>623</v>
      </c>
      <c r="B32" s="47" t="s">
        <v>628</v>
      </c>
      <c r="C32" s="57" t="s">
        <v>629</v>
      </c>
      <c r="D32" s="56" t="s">
        <v>630</v>
      </c>
      <c r="E32" s="56" t="s">
        <v>631</v>
      </c>
      <c r="F32" s="56" t="s">
        <v>625</v>
      </c>
      <c r="G32" s="2" t="s">
        <v>626</v>
      </c>
      <c r="H32" s="56" t="s">
        <v>627</v>
      </c>
      <c r="I32" s="4">
        <f>9479.78</f>
        <v>9479.7800000000007</v>
      </c>
      <c r="J32" s="4">
        <v>3521.41</v>
      </c>
      <c r="K32" s="5" t="s">
        <v>30</v>
      </c>
      <c r="L32" s="66"/>
      <c r="M32" s="66"/>
    </row>
    <row r="33" spans="1:13" ht="18.75" customHeight="1">
      <c r="A33" s="25" t="s">
        <v>632</v>
      </c>
      <c r="B33" s="13" t="s">
        <v>633</v>
      </c>
      <c r="C33" s="13" t="s">
        <v>361</v>
      </c>
      <c r="D33" s="13" t="s">
        <v>634</v>
      </c>
      <c r="E33" s="13" t="s">
        <v>635</v>
      </c>
      <c r="F33" s="61" t="s">
        <v>648</v>
      </c>
      <c r="G33" s="58" t="s">
        <v>29</v>
      </c>
      <c r="H33" s="59" t="s">
        <v>26</v>
      </c>
      <c r="I33" s="49">
        <f>1119.34+644.47</f>
        <v>1763.81</v>
      </c>
      <c r="J33" s="49">
        <v>1667.46</v>
      </c>
      <c r="K33" s="5" t="s">
        <v>30</v>
      </c>
      <c r="L33" s="66"/>
      <c r="M33" s="66"/>
    </row>
    <row r="34" spans="1:13" ht="15.75" customHeight="1">
      <c r="A34" s="6" t="s">
        <v>636</v>
      </c>
      <c r="B34" s="1" t="s">
        <v>637</v>
      </c>
      <c r="C34" s="6" t="s">
        <v>638</v>
      </c>
      <c r="D34" s="1" t="s">
        <v>639</v>
      </c>
      <c r="E34" s="1" t="s">
        <v>640</v>
      </c>
      <c r="F34" s="1" t="s">
        <v>641</v>
      </c>
      <c r="G34" s="2" t="s">
        <v>642</v>
      </c>
      <c r="H34" s="3" t="s">
        <v>588</v>
      </c>
      <c r="I34" s="51">
        <f>1514.4+894.86+1089.64</f>
        <v>3498.9000000000005</v>
      </c>
      <c r="J34" s="51">
        <v>1047.8900000000001</v>
      </c>
      <c r="K34" s="5" t="s">
        <v>30</v>
      </c>
      <c r="L34" s="66"/>
      <c r="M34" s="66"/>
    </row>
    <row r="35" spans="1:13" ht="16.5" customHeight="1">
      <c r="A35" s="6" t="s">
        <v>636</v>
      </c>
      <c r="B35" s="1" t="s">
        <v>643</v>
      </c>
      <c r="C35" s="6" t="s">
        <v>644</v>
      </c>
      <c r="D35" s="1" t="s">
        <v>405</v>
      </c>
      <c r="E35" s="1" t="s">
        <v>640</v>
      </c>
      <c r="F35" s="1" t="s">
        <v>641</v>
      </c>
      <c r="G35" s="2" t="s">
        <v>642</v>
      </c>
      <c r="H35" s="3" t="s">
        <v>588</v>
      </c>
      <c r="I35" s="51">
        <f>1514.4+894.86+1089.64</f>
        <v>3498.9000000000005</v>
      </c>
      <c r="J35" s="51">
        <v>1047.8900000000001</v>
      </c>
      <c r="K35" s="5" t="s">
        <v>30</v>
      </c>
      <c r="L35" s="66"/>
      <c r="M35" s="66"/>
    </row>
    <row r="36" spans="1:13">
      <c r="A36" s="6" t="s">
        <v>195</v>
      </c>
      <c r="B36" s="1" t="s">
        <v>196</v>
      </c>
      <c r="C36" s="1" t="s">
        <v>197</v>
      </c>
      <c r="D36" s="1" t="s">
        <v>198</v>
      </c>
      <c r="E36" s="1" t="s">
        <v>7</v>
      </c>
      <c r="F36" s="1" t="s">
        <v>8</v>
      </c>
      <c r="G36" s="2" t="s">
        <v>9</v>
      </c>
      <c r="H36" s="3" t="s">
        <v>10</v>
      </c>
      <c r="I36" s="4">
        <f>1559+1712.84</f>
        <v>3271.84</v>
      </c>
      <c r="J36" s="4">
        <v>920.39</v>
      </c>
      <c r="K36" s="5" t="s">
        <v>11</v>
      </c>
      <c r="L36" s="66"/>
      <c r="M36" s="66"/>
    </row>
    <row r="37" spans="1:13">
      <c r="A37" s="6" t="s">
        <v>195</v>
      </c>
      <c r="B37" s="1" t="s">
        <v>199</v>
      </c>
      <c r="C37" s="1" t="s">
        <v>200</v>
      </c>
      <c r="D37" s="1" t="s">
        <v>201</v>
      </c>
      <c r="E37" s="1" t="s">
        <v>12</v>
      </c>
      <c r="F37" s="1" t="s">
        <v>8</v>
      </c>
      <c r="G37" s="2" t="s">
        <v>9</v>
      </c>
      <c r="H37" s="3" t="s">
        <v>13</v>
      </c>
      <c r="I37" s="4">
        <f>1559+1712.84</f>
        <v>3271.84</v>
      </c>
      <c r="J37" s="4">
        <v>920.39</v>
      </c>
      <c r="K37" s="5" t="s">
        <v>11</v>
      </c>
      <c r="L37" s="66"/>
      <c r="M37" s="66"/>
    </row>
    <row r="38" spans="1:13">
      <c r="A38" s="6" t="s">
        <v>195</v>
      </c>
      <c r="B38" s="1" t="s">
        <v>202</v>
      </c>
      <c r="C38" s="1" t="s">
        <v>203</v>
      </c>
      <c r="D38" s="1" t="s">
        <v>204</v>
      </c>
      <c r="E38" s="1" t="s">
        <v>14</v>
      </c>
      <c r="F38" s="1" t="s">
        <v>8</v>
      </c>
      <c r="G38" s="2" t="s">
        <v>9</v>
      </c>
      <c r="H38" s="3" t="s">
        <v>13</v>
      </c>
      <c r="I38" s="4">
        <f>1559+1541.86</f>
        <v>3100.8599999999997</v>
      </c>
      <c r="J38" s="4">
        <v>920.39</v>
      </c>
      <c r="K38" s="5" t="s">
        <v>11</v>
      </c>
      <c r="L38" s="66"/>
      <c r="M38" s="66"/>
    </row>
    <row r="39" spans="1:13">
      <c r="A39" s="6" t="s">
        <v>205</v>
      </c>
      <c r="B39" s="1" t="s">
        <v>206</v>
      </c>
      <c r="C39" s="1" t="s">
        <v>207</v>
      </c>
      <c r="D39" s="6" t="s">
        <v>208</v>
      </c>
      <c r="E39" s="1" t="s">
        <v>15</v>
      </c>
      <c r="F39" s="1" t="s">
        <v>16</v>
      </c>
      <c r="G39" s="2" t="s">
        <v>17</v>
      </c>
      <c r="H39" s="7" t="s">
        <v>18</v>
      </c>
      <c r="I39" s="8">
        <f>710.01</f>
        <v>710.01</v>
      </c>
      <c r="J39" s="8">
        <v>1667.46</v>
      </c>
      <c r="K39" s="5" t="s">
        <v>11</v>
      </c>
      <c r="L39" s="66"/>
      <c r="M39" s="66"/>
    </row>
    <row r="40" spans="1:13">
      <c r="A40" s="6" t="s">
        <v>209</v>
      </c>
      <c r="B40" s="1" t="s">
        <v>210</v>
      </c>
      <c r="C40" s="1" t="s">
        <v>211</v>
      </c>
      <c r="D40" s="1" t="s">
        <v>212</v>
      </c>
      <c r="E40" s="1" t="s">
        <v>19</v>
      </c>
      <c r="F40" s="1" t="s">
        <v>20</v>
      </c>
      <c r="G40" s="2" t="s">
        <v>21</v>
      </c>
      <c r="H40" s="7" t="s">
        <v>22</v>
      </c>
      <c r="I40" s="9">
        <f>1876.25</f>
        <v>1876.25</v>
      </c>
      <c r="J40" s="9">
        <v>1680.21</v>
      </c>
      <c r="K40" s="5" t="s">
        <v>11</v>
      </c>
      <c r="L40" s="66"/>
      <c r="M40" s="66"/>
    </row>
    <row r="41" spans="1:13">
      <c r="A41" s="1" t="s">
        <v>213</v>
      </c>
      <c r="B41" s="1" t="s">
        <v>214</v>
      </c>
      <c r="C41" s="1" t="s">
        <v>215</v>
      </c>
      <c r="D41" s="1" t="s">
        <v>216</v>
      </c>
      <c r="E41" s="1" t="s">
        <v>23</v>
      </c>
      <c r="F41" s="1" t="s">
        <v>24</v>
      </c>
      <c r="G41" s="2" t="s">
        <v>25</v>
      </c>
      <c r="H41" s="7" t="s">
        <v>26</v>
      </c>
      <c r="I41" s="9">
        <f>1240.86+2616.56</f>
        <v>3857.42</v>
      </c>
      <c r="J41" s="9">
        <v>920.39</v>
      </c>
      <c r="K41" s="5" t="s">
        <v>11</v>
      </c>
      <c r="L41" s="66"/>
      <c r="M41" s="66"/>
    </row>
    <row r="42" spans="1:13">
      <c r="A42" s="5" t="s">
        <v>217</v>
      </c>
      <c r="B42" s="1" t="s">
        <v>218</v>
      </c>
      <c r="C42" s="1" t="s">
        <v>219</v>
      </c>
      <c r="D42" s="1" t="s">
        <v>220</v>
      </c>
      <c r="E42" s="1" t="s">
        <v>27</v>
      </c>
      <c r="F42" s="1" t="s">
        <v>28</v>
      </c>
      <c r="G42" s="2" t="s">
        <v>29</v>
      </c>
      <c r="H42" s="7" t="s">
        <v>26</v>
      </c>
      <c r="I42" s="9">
        <f>1240.86+2089.38</f>
        <v>3330.24</v>
      </c>
      <c r="J42" s="9">
        <v>1284.96</v>
      </c>
      <c r="K42" s="5" t="s">
        <v>30</v>
      </c>
      <c r="L42" s="66"/>
      <c r="M42" s="66"/>
    </row>
    <row r="43" spans="1:13">
      <c r="A43" s="5" t="s">
        <v>217</v>
      </c>
      <c r="B43" s="1" t="s">
        <v>221</v>
      </c>
      <c r="C43" s="1" t="s">
        <v>222</v>
      </c>
      <c r="D43" s="1" t="s">
        <v>220</v>
      </c>
      <c r="E43" s="1" t="s">
        <v>27</v>
      </c>
      <c r="F43" s="1" t="s">
        <v>28</v>
      </c>
      <c r="G43" s="2" t="s">
        <v>29</v>
      </c>
      <c r="H43" s="7" t="s">
        <v>26</v>
      </c>
      <c r="I43" s="9">
        <f>1240.86+2089.38</f>
        <v>3330.24</v>
      </c>
      <c r="J43" s="9">
        <v>1284.96</v>
      </c>
      <c r="K43" s="5" t="s">
        <v>30</v>
      </c>
      <c r="L43" s="66"/>
      <c r="M43" s="66"/>
    </row>
    <row r="44" spans="1:13">
      <c r="A44" s="1" t="s">
        <v>209</v>
      </c>
      <c r="B44" s="1" t="s">
        <v>223</v>
      </c>
      <c r="C44" s="1" t="s">
        <v>224</v>
      </c>
      <c r="D44" s="1" t="s">
        <v>212</v>
      </c>
      <c r="E44" s="1" t="s">
        <v>31</v>
      </c>
      <c r="F44" s="1" t="s">
        <v>20</v>
      </c>
      <c r="G44" s="2" t="s">
        <v>21</v>
      </c>
      <c r="H44" s="7" t="s">
        <v>22</v>
      </c>
      <c r="I44" s="9">
        <f>1876.25</f>
        <v>1876.25</v>
      </c>
      <c r="J44" s="9">
        <v>1680.21</v>
      </c>
      <c r="K44" s="5" t="s">
        <v>11</v>
      </c>
      <c r="L44" s="66"/>
      <c r="M44" s="66"/>
    </row>
    <row r="45" spans="1:13" ht="15.75" customHeight="1">
      <c r="A45" s="6" t="s">
        <v>225</v>
      </c>
      <c r="B45" s="1" t="s">
        <v>226</v>
      </c>
      <c r="C45" s="1" t="s">
        <v>227</v>
      </c>
      <c r="D45" s="1" t="s">
        <v>212</v>
      </c>
      <c r="E45" s="1" t="s">
        <v>32</v>
      </c>
      <c r="F45" s="1" t="s">
        <v>33</v>
      </c>
      <c r="G45" s="2" t="s">
        <v>34</v>
      </c>
      <c r="H45" s="3" t="s">
        <v>35</v>
      </c>
      <c r="I45" s="9">
        <v>2922.33</v>
      </c>
      <c r="J45" s="9">
        <v>2295</v>
      </c>
      <c r="K45" s="5" t="s">
        <v>11</v>
      </c>
      <c r="L45" s="66"/>
      <c r="M45" s="66"/>
    </row>
    <row r="46" spans="1:13" ht="20.25" customHeight="1">
      <c r="A46" s="5" t="s">
        <v>225</v>
      </c>
      <c r="B46" s="1" t="s">
        <v>228</v>
      </c>
      <c r="C46" s="1" t="s">
        <v>229</v>
      </c>
      <c r="D46" s="1" t="s">
        <v>212</v>
      </c>
      <c r="E46" s="1" t="s">
        <v>32</v>
      </c>
      <c r="F46" s="1" t="s">
        <v>33</v>
      </c>
      <c r="G46" s="2" t="s">
        <v>34</v>
      </c>
      <c r="H46" s="3" t="s">
        <v>35</v>
      </c>
      <c r="I46" s="9">
        <f>2704.19</f>
        <v>2704.19</v>
      </c>
      <c r="J46" s="9">
        <v>2295</v>
      </c>
      <c r="K46" s="5" t="s">
        <v>30</v>
      </c>
      <c r="L46" s="66"/>
      <c r="M46" s="66"/>
    </row>
    <row r="47" spans="1:13">
      <c r="A47" s="6" t="s">
        <v>230</v>
      </c>
      <c r="B47" s="1" t="s">
        <v>231</v>
      </c>
      <c r="C47" s="1" t="s">
        <v>232</v>
      </c>
      <c r="D47" s="1" t="s">
        <v>233</v>
      </c>
      <c r="E47" s="1" t="s">
        <v>36</v>
      </c>
      <c r="F47" s="1" t="s">
        <v>37</v>
      </c>
      <c r="G47" s="10" t="s">
        <v>38</v>
      </c>
      <c r="H47" s="7" t="s">
        <v>39</v>
      </c>
      <c r="I47" s="9">
        <f>3025.05</f>
        <v>3025.05</v>
      </c>
      <c r="J47" s="9">
        <v>173.32</v>
      </c>
      <c r="K47" s="5" t="s">
        <v>30</v>
      </c>
      <c r="L47" s="66"/>
      <c r="M47" s="66"/>
    </row>
    <row r="48" spans="1:13">
      <c r="A48" s="6" t="s">
        <v>234</v>
      </c>
      <c r="B48" s="6" t="s">
        <v>235</v>
      </c>
      <c r="C48" s="6" t="s">
        <v>236</v>
      </c>
      <c r="D48" s="6" t="s">
        <v>212</v>
      </c>
      <c r="E48" s="6" t="s">
        <v>40</v>
      </c>
      <c r="F48" s="6" t="s">
        <v>41</v>
      </c>
      <c r="G48" s="10" t="s">
        <v>42</v>
      </c>
      <c r="H48" s="7" t="s">
        <v>22</v>
      </c>
      <c r="I48" s="9">
        <f>1024.4+998.84</f>
        <v>2023.2400000000002</v>
      </c>
      <c r="J48" s="9">
        <v>1302.8900000000001</v>
      </c>
      <c r="K48" s="5" t="s">
        <v>43</v>
      </c>
      <c r="L48" s="66"/>
      <c r="M48" s="66"/>
    </row>
    <row r="49" spans="1:13">
      <c r="A49" s="6" t="s">
        <v>237</v>
      </c>
      <c r="B49" s="1" t="s">
        <v>238</v>
      </c>
      <c r="C49" s="1" t="s">
        <v>239</v>
      </c>
      <c r="D49" s="1" t="s">
        <v>240</v>
      </c>
      <c r="E49" s="1" t="s">
        <v>44</v>
      </c>
      <c r="F49" s="1" t="s">
        <v>45</v>
      </c>
      <c r="G49" s="10" t="s">
        <v>46</v>
      </c>
      <c r="H49" s="3" t="s">
        <v>47</v>
      </c>
      <c r="I49" s="9">
        <v>2572.38</v>
      </c>
      <c r="J49" s="9">
        <v>1667.46</v>
      </c>
      <c r="K49" s="5" t="s">
        <v>43</v>
      </c>
      <c r="L49" s="66"/>
      <c r="M49" s="66"/>
    </row>
    <row r="50" spans="1:13">
      <c r="A50" s="6" t="s">
        <v>237</v>
      </c>
      <c r="B50" s="1" t="s">
        <v>241</v>
      </c>
      <c r="C50" s="1" t="s">
        <v>242</v>
      </c>
      <c r="D50" s="1" t="s">
        <v>243</v>
      </c>
      <c r="E50" s="1" t="s">
        <v>44</v>
      </c>
      <c r="F50" s="1" t="s">
        <v>45</v>
      </c>
      <c r="G50" s="10" t="s">
        <v>46</v>
      </c>
      <c r="H50" s="3" t="s">
        <v>47</v>
      </c>
      <c r="I50" s="9">
        <v>2572.38</v>
      </c>
      <c r="J50" s="9">
        <v>1667.46</v>
      </c>
      <c r="K50" s="5" t="s">
        <v>43</v>
      </c>
      <c r="L50" s="66"/>
      <c r="M50" s="66"/>
    </row>
    <row r="51" spans="1:13">
      <c r="A51" s="6" t="s">
        <v>244</v>
      </c>
      <c r="B51" s="1" t="s">
        <v>245</v>
      </c>
      <c r="C51" s="1" t="s">
        <v>246</v>
      </c>
      <c r="D51" s="6" t="s">
        <v>212</v>
      </c>
      <c r="E51" s="1" t="s">
        <v>48</v>
      </c>
      <c r="F51" s="1" t="s">
        <v>49</v>
      </c>
      <c r="G51" s="10" t="s">
        <v>50</v>
      </c>
      <c r="H51" s="3" t="s">
        <v>13</v>
      </c>
      <c r="I51" s="9">
        <f>2346.53</f>
        <v>2346.5300000000002</v>
      </c>
      <c r="J51" s="9">
        <v>1302.8900000000001</v>
      </c>
      <c r="K51" s="5" t="s">
        <v>43</v>
      </c>
      <c r="L51" s="66"/>
      <c r="M51" s="66"/>
    </row>
    <row r="52" spans="1:13">
      <c r="A52" s="6" t="s">
        <v>244</v>
      </c>
      <c r="B52" s="1" t="s">
        <v>247</v>
      </c>
      <c r="C52" s="1" t="s">
        <v>248</v>
      </c>
      <c r="D52" s="6" t="s">
        <v>212</v>
      </c>
      <c r="E52" s="1" t="s">
        <v>48</v>
      </c>
      <c r="F52" s="1" t="s">
        <v>49</v>
      </c>
      <c r="G52" s="10" t="s">
        <v>50</v>
      </c>
      <c r="H52" s="3" t="s">
        <v>13</v>
      </c>
      <c r="I52" s="9">
        <f>2346.53</f>
        <v>2346.5300000000002</v>
      </c>
      <c r="J52" s="9">
        <v>1302.8900000000001</v>
      </c>
      <c r="K52" s="5" t="s">
        <v>43</v>
      </c>
      <c r="L52" s="66"/>
      <c r="M52" s="66"/>
    </row>
    <row r="53" spans="1:13">
      <c r="A53" s="6" t="s">
        <v>244</v>
      </c>
      <c r="B53" s="1" t="s">
        <v>249</v>
      </c>
      <c r="C53" s="1" t="s">
        <v>250</v>
      </c>
      <c r="D53" s="6" t="s">
        <v>212</v>
      </c>
      <c r="E53" s="1" t="s">
        <v>48</v>
      </c>
      <c r="F53" s="1" t="s">
        <v>49</v>
      </c>
      <c r="G53" s="10" t="s">
        <v>50</v>
      </c>
      <c r="H53" s="3" t="s">
        <v>13</v>
      </c>
      <c r="I53" s="9">
        <f>2613.81</f>
        <v>2613.81</v>
      </c>
      <c r="J53" s="9">
        <v>920.39</v>
      </c>
      <c r="K53" s="5" t="s">
        <v>43</v>
      </c>
      <c r="L53" s="66"/>
      <c r="M53" s="66"/>
    </row>
    <row r="54" spans="1:13">
      <c r="A54" s="6" t="s">
        <v>251</v>
      </c>
      <c r="B54" s="1" t="s">
        <v>252</v>
      </c>
      <c r="C54" s="1" t="s">
        <v>253</v>
      </c>
      <c r="D54" s="6" t="s">
        <v>212</v>
      </c>
      <c r="E54" s="1" t="s">
        <v>51</v>
      </c>
      <c r="F54" s="1" t="s">
        <v>52</v>
      </c>
      <c r="G54" s="10" t="s">
        <v>53</v>
      </c>
      <c r="H54" s="3" t="s">
        <v>13</v>
      </c>
      <c r="I54" s="9">
        <f>519.72+1269.39+1194.91+632.94</f>
        <v>3616.9600000000005</v>
      </c>
      <c r="J54" s="9">
        <v>555.82000000000005</v>
      </c>
      <c r="K54" s="5" t="s">
        <v>43</v>
      </c>
      <c r="L54" s="66"/>
      <c r="M54" s="66"/>
    </row>
    <row r="55" spans="1:13">
      <c r="A55" s="6" t="s">
        <v>251</v>
      </c>
      <c r="B55" s="1" t="s">
        <v>254</v>
      </c>
      <c r="C55" s="1" t="s">
        <v>255</v>
      </c>
      <c r="D55" s="6" t="s">
        <v>212</v>
      </c>
      <c r="E55" s="1" t="s">
        <v>51</v>
      </c>
      <c r="F55" s="1" t="s">
        <v>52</v>
      </c>
      <c r="G55" s="10" t="s">
        <v>53</v>
      </c>
      <c r="H55" s="3" t="s">
        <v>13</v>
      </c>
      <c r="I55" s="9">
        <f>519.72+1269.39+1194.91+297.08+632.94</f>
        <v>3914.0400000000004</v>
      </c>
      <c r="J55" s="9">
        <v>555.82000000000005</v>
      </c>
      <c r="K55" s="5" t="s">
        <v>43</v>
      </c>
      <c r="L55" s="66"/>
      <c r="M55" s="66"/>
    </row>
    <row r="56" spans="1:13" ht="24" customHeight="1">
      <c r="A56" s="6" t="s">
        <v>256</v>
      </c>
      <c r="B56" s="1" t="s">
        <v>257</v>
      </c>
      <c r="C56" s="1" t="s">
        <v>258</v>
      </c>
      <c r="D56" s="6" t="s">
        <v>212</v>
      </c>
      <c r="E56" s="1" t="s">
        <v>54</v>
      </c>
      <c r="F56" s="1" t="s">
        <v>55</v>
      </c>
      <c r="G56" s="10" t="s">
        <v>56</v>
      </c>
      <c r="H56" s="3" t="s">
        <v>57</v>
      </c>
      <c r="I56" s="9">
        <f>662.25</f>
        <v>662.25</v>
      </c>
      <c r="J56" s="9">
        <v>1029.96</v>
      </c>
      <c r="K56" s="5" t="s">
        <v>58</v>
      </c>
      <c r="L56" s="66"/>
      <c r="M56" s="66"/>
    </row>
    <row r="57" spans="1:13">
      <c r="A57" s="6" t="s">
        <v>259</v>
      </c>
      <c r="B57" s="1" t="s">
        <v>260</v>
      </c>
      <c r="C57" s="1" t="s">
        <v>261</v>
      </c>
      <c r="D57" s="6" t="s">
        <v>212</v>
      </c>
      <c r="E57" s="1" t="s">
        <v>59</v>
      </c>
      <c r="F57" s="1" t="s">
        <v>60</v>
      </c>
      <c r="G57" s="10" t="s">
        <v>61</v>
      </c>
      <c r="H57" s="3" t="s">
        <v>35</v>
      </c>
      <c r="I57" s="9">
        <f>2638.18</f>
        <v>2638.18</v>
      </c>
      <c r="J57" s="9">
        <v>1302.8900000000001</v>
      </c>
      <c r="K57" s="5" t="s">
        <v>58</v>
      </c>
      <c r="L57" s="66"/>
      <c r="M57" s="66"/>
    </row>
    <row r="58" spans="1:13">
      <c r="A58" s="6" t="s">
        <v>259</v>
      </c>
      <c r="B58" s="1" t="s">
        <v>262</v>
      </c>
      <c r="C58" s="1" t="s">
        <v>263</v>
      </c>
      <c r="D58" s="6" t="s">
        <v>212</v>
      </c>
      <c r="E58" s="1" t="s">
        <v>59</v>
      </c>
      <c r="F58" s="1" t="s">
        <v>60</v>
      </c>
      <c r="G58" s="10" t="s">
        <v>61</v>
      </c>
      <c r="H58" s="3" t="s">
        <v>35</v>
      </c>
      <c r="I58" s="9">
        <f>2638.18</f>
        <v>2638.18</v>
      </c>
      <c r="J58" s="9">
        <v>1302.8900000000001</v>
      </c>
      <c r="K58" s="5" t="s">
        <v>58</v>
      </c>
      <c r="L58" s="66"/>
      <c r="M58" s="66"/>
    </row>
    <row r="59" spans="1:13">
      <c r="A59" s="6" t="s">
        <v>264</v>
      </c>
      <c r="B59" s="1" t="s">
        <v>265</v>
      </c>
      <c r="C59" s="1" t="s">
        <v>266</v>
      </c>
      <c r="D59" s="6" t="s">
        <v>212</v>
      </c>
      <c r="E59" s="1" t="s">
        <v>62</v>
      </c>
      <c r="F59" s="1" t="s">
        <v>63</v>
      </c>
      <c r="G59" s="10" t="s">
        <v>64</v>
      </c>
      <c r="H59" s="3" t="s">
        <v>65</v>
      </c>
      <c r="I59" s="9">
        <f>1196.85</f>
        <v>1196.8499999999999</v>
      </c>
      <c r="J59" s="9">
        <v>1631.6</v>
      </c>
      <c r="K59" s="5" t="s">
        <v>58</v>
      </c>
      <c r="L59" s="66"/>
      <c r="M59" s="66"/>
    </row>
    <row r="60" spans="1:13" ht="18.75" customHeight="1">
      <c r="A60" s="6" t="s">
        <v>267</v>
      </c>
      <c r="B60" s="1" t="s">
        <v>268</v>
      </c>
      <c r="C60" s="1" t="s">
        <v>269</v>
      </c>
      <c r="D60" s="6" t="s">
        <v>212</v>
      </c>
      <c r="E60" s="1" t="s">
        <v>66</v>
      </c>
      <c r="F60" s="1" t="s">
        <v>67</v>
      </c>
      <c r="G60" s="10" t="s">
        <v>68</v>
      </c>
      <c r="H60" s="3" t="s">
        <v>65</v>
      </c>
      <c r="I60" s="9">
        <f>1733.94</f>
        <v>1733.94</v>
      </c>
      <c r="J60" s="9">
        <v>2014.1</v>
      </c>
      <c r="K60" s="5" t="s">
        <v>58</v>
      </c>
      <c r="L60" s="66"/>
      <c r="M60" s="66"/>
    </row>
    <row r="61" spans="1:13" ht="24" customHeight="1">
      <c r="A61" s="6" t="s">
        <v>270</v>
      </c>
      <c r="B61" s="1" t="s">
        <v>238</v>
      </c>
      <c r="C61" s="5" t="s">
        <v>271</v>
      </c>
      <c r="D61" s="11" t="s">
        <v>272</v>
      </c>
      <c r="E61" s="1" t="s">
        <v>69</v>
      </c>
      <c r="F61" s="1" t="s">
        <v>70</v>
      </c>
      <c r="G61" s="10" t="s">
        <v>71</v>
      </c>
      <c r="H61" s="3" t="s">
        <v>13</v>
      </c>
      <c r="I61" s="9">
        <f>2956.7</f>
        <v>2956.7</v>
      </c>
      <c r="J61" s="9">
        <v>1302.8900000000001</v>
      </c>
      <c r="K61" s="5" t="s">
        <v>58</v>
      </c>
      <c r="L61" s="66"/>
      <c r="M61" s="66"/>
    </row>
    <row r="62" spans="1:13">
      <c r="A62" s="6" t="s">
        <v>270</v>
      </c>
      <c r="B62" s="1" t="s">
        <v>273</v>
      </c>
      <c r="C62" s="5" t="s">
        <v>274</v>
      </c>
      <c r="D62" s="12" t="s">
        <v>275</v>
      </c>
      <c r="E62" s="1" t="s">
        <v>69</v>
      </c>
      <c r="F62" s="1" t="s">
        <v>70</v>
      </c>
      <c r="G62" s="10" t="s">
        <v>71</v>
      </c>
      <c r="H62" s="3" t="s">
        <v>13</v>
      </c>
      <c r="I62" s="9">
        <f>2956.7</f>
        <v>2956.7</v>
      </c>
      <c r="J62" s="9">
        <v>1302.8900000000001</v>
      </c>
      <c r="K62" s="5" t="s">
        <v>58</v>
      </c>
      <c r="L62" s="66"/>
      <c r="M62" s="66"/>
    </row>
    <row r="63" spans="1:13">
      <c r="A63" s="25" t="s">
        <v>276</v>
      </c>
      <c r="B63" s="13" t="s">
        <v>218</v>
      </c>
      <c r="C63" s="13" t="s">
        <v>219</v>
      </c>
      <c r="D63" s="13" t="s">
        <v>220</v>
      </c>
      <c r="E63" s="13" t="s">
        <v>72</v>
      </c>
      <c r="F63" s="13" t="s">
        <v>73</v>
      </c>
      <c r="G63" s="14" t="s">
        <v>74</v>
      </c>
      <c r="H63" s="15" t="s">
        <v>75</v>
      </c>
      <c r="I63" s="16">
        <f>689.79+704.72</f>
        <v>1394.51</v>
      </c>
      <c r="J63" s="16">
        <v>1302.8900000000001</v>
      </c>
      <c r="K63" s="5" t="s">
        <v>58</v>
      </c>
      <c r="L63" s="66"/>
      <c r="M63" s="66"/>
    </row>
    <row r="64" spans="1:13">
      <c r="A64" s="6" t="s">
        <v>277</v>
      </c>
      <c r="B64" s="1" t="s">
        <v>278</v>
      </c>
      <c r="C64" s="1" t="s">
        <v>279</v>
      </c>
      <c r="D64" s="6" t="s">
        <v>212</v>
      </c>
      <c r="E64" s="1" t="s">
        <v>76</v>
      </c>
      <c r="F64" s="1" t="s">
        <v>77</v>
      </c>
      <c r="G64" s="10" t="s">
        <v>78</v>
      </c>
      <c r="H64" s="3" t="s">
        <v>79</v>
      </c>
      <c r="I64" s="17">
        <f>1739.42</f>
        <v>1739.42</v>
      </c>
      <c r="J64" s="4">
        <v>1284.96</v>
      </c>
      <c r="K64" s="5" t="s">
        <v>80</v>
      </c>
      <c r="L64" s="66"/>
      <c r="M64" s="66"/>
    </row>
    <row r="65" spans="1:13">
      <c r="A65" s="6" t="s">
        <v>280</v>
      </c>
      <c r="B65" s="1" t="s">
        <v>252</v>
      </c>
      <c r="C65" s="1" t="s">
        <v>253</v>
      </c>
      <c r="D65" s="6" t="s">
        <v>212</v>
      </c>
      <c r="E65" s="1" t="s">
        <v>81</v>
      </c>
      <c r="F65" s="1" t="s">
        <v>82</v>
      </c>
      <c r="G65" s="10" t="s">
        <v>83</v>
      </c>
      <c r="H65" s="3" t="s">
        <v>57</v>
      </c>
      <c r="I65" s="9">
        <f>1442.85+1563.17</f>
        <v>3006.02</v>
      </c>
      <c r="J65" s="9">
        <v>920.39</v>
      </c>
      <c r="K65" s="5" t="s">
        <v>80</v>
      </c>
      <c r="L65" s="66"/>
      <c r="M65" s="66"/>
    </row>
    <row r="66" spans="1:13" ht="15.75" customHeight="1">
      <c r="A66" s="6" t="s">
        <v>280</v>
      </c>
      <c r="B66" s="1" t="s">
        <v>281</v>
      </c>
      <c r="C66" s="1" t="s">
        <v>282</v>
      </c>
      <c r="D66" s="6" t="s">
        <v>212</v>
      </c>
      <c r="E66" s="1" t="s">
        <v>84</v>
      </c>
      <c r="F66" s="1" t="s">
        <v>82</v>
      </c>
      <c r="G66" s="10" t="s">
        <v>83</v>
      </c>
      <c r="H66" s="3" t="s">
        <v>57</v>
      </c>
      <c r="I66" s="9">
        <f>1442.85+1563.17</f>
        <v>3006.02</v>
      </c>
      <c r="J66" s="9">
        <v>920.39</v>
      </c>
      <c r="K66" s="5" t="s">
        <v>80</v>
      </c>
      <c r="L66" s="66"/>
      <c r="M66" s="66"/>
    </row>
    <row r="67" spans="1:13" ht="18" customHeight="1">
      <c r="A67" s="6" t="s">
        <v>280</v>
      </c>
      <c r="B67" s="1" t="s">
        <v>283</v>
      </c>
      <c r="C67" s="1" t="s">
        <v>284</v>
      </c>
      <c r="D67" s="6" t="s">
        <v>212</v>
      </c>
      <c r="E67" s="1" t="s">
        <v>84</v>
      </c>
      <c r="F67" s="1" t="s">
        <v>82</v>
      </c>
      <c r="G67" s="10" t="s">
        <v>83</v>
      </c>
      <c r="H67" s="3" t="s">
        <v>57</v>
      </c>
      <c r="I67" s="18">
        <f>2223.95</f>
        <v>2223.9499999999998</v>
      </c>
      <c r="J67" s="18">
        <v>920.39</v>
      </c>
      <c r="K67" s="5" t="s">
        <v>80</v>
      </c>
      <c r="L67" s="66"/>
      <c r="M67" s="66"/>
    </row>
    <row r="68" spans="1:13">
      <c r="A68" s="6" t="s">
        <v>280</v>
      </c>
      <c r="B68" s="1" t="s">
        <v>285</v>
      </c>
      <c r="C68" s="22" t="s">
        <v>248</v>
      </c>
      <c r="D68" s="6" t="s">
        <v>212</v>
      </c>
      <c r="E68" s="1" t="s">
        <v>85</v>
      </c>
      <c r="F68" s="1" t="s">
        <v>82</v>
      </c>
      <c r="G68" s="10" t="s">
        <v>83</v>
      </c>
      <c r="H68" s="3" t="s">
        <v>57</v>
      </c>
      <c r="I68" s="18">
        <f>1226.08+1442.85+1563.17</f>
        <v>4232.1000000000004</v>
      </c>
      <c r="J68" s="18">
        <v>920.39</v>
      </c>
      <c r="K68" s="5" t="s">
        <v>80</v>
      </c>
      <c r="L68" s="66"/>
      <c r="M68" s="66"/>
    </row>
    <row r="69" spans="1:13">
      <c r="A69" s="5" t="s">
        <v>286</v>
      </c>
      <c r="B69" s="1" t="s">
        <v>287</v>
      </c>
      <c r="C69" s="1" t="s">
        <v>288</v>
      </c>
      <c r="D69" s="6" t="s">
        <v>212</v>
      </c>
      <c r="E69" s="1" t="s">
        <v>86</v>
      </c>
      <c r="F69" s="19" t="s">
        <v>87</v>
      </c>
      <c r="G69" s="20" t="s">
        <v>88</v>
      </c>
      <c r="H69" s="21" t="s">
        <v>79</v>
      </c>
      <c r="I69" s="18">
        <f>2007.42</f>
        <v>2007.42</v>
      </c>
      <c r="J69" s="18">
        <v>1302.8900000000001</v>
      </c>
      <c r="K69" s="5" t="s">
        <v>80</v>
      </c>
      <c r="L69" s="66"/>
      <c r="M69" s="66"/>
    </row>
    <row r="70" spans="1:13">
      <c r="A70" s="5" t="s">
        <v>286</v>
      </c>
      <c r="B70" s="1" t="s">
        <v>247</v>
      </c>
      <c r="C70" s="1" t="s">
        <v>248</v>
      </c>
      <c r="D70" s="6" t="s">
        <v>212</v>
      </c>
      <c r="E70" s="1" t="s">
        <v>85</v>
      </c>
      <c r="F70" s="19" t="s">
        <v>87</v>
      </c>
      <c r="G70" s="20" t="s">
        <v>88</v>
      </c>
      <c r="H70" s="21" t="s">
        <v>79</v>
      </c>
      <c r="I70" s="18">
        <f>2007.42</f>
        <v>2007.42</v>
      </c>
      <c r="J70" s="18">
        <v>1302.8900000000001</v>
      </c>
      <c r="K70" s="5" t="s">
        <v>80</v>
      </c>
      <c r="L70" s="66"/>
      <c r="M70" s="66"/>
    </row>
    <row r="71" spans="1:13">
      <c r="A71" s="6" t="s">
        <v>289</v>
      </c>
      <c r="B71" s="1" t="s">
        <v>290</v>
      </c>
      <c r="C71" s="1" t="s">
        <v>291</v>
      </c>
      <c r="D71" s="1" t="s">
        <v>292</v>
      </c>
      <c r="E71" s="1" t="s">
        <v>89</v>
      </c>
      <c r="F71" s="1" t="s">
        <v>90</v>
      </c>
      <c r="G71" s="10" t="s">
        <v>91</v>
      </c>
      <c r="H71" s="3" t="s">
        <v>92</v>
      </c>
      <c r="I71" s="9">
        <f>1064.85+1248.01</f>
        <v>2312.8599999999997</v>
      </c>
      <c r="J71" s="9">
        <v>920.39</v>
      </c>
      <c r="K71" s="5" t="s">
        <v>80</v>
      </c>
      <c r="L71" s="66"/>
      <c r="M71" s="66"/>
    </row>
    <row r="72" spans="1:13">
      <c r="A72" s="6" t="s">
        <v>293</v>
      </c>
      <c r="B72" s="1" t="s">
        <v>294</v>
      </c>
      <c r="C72" s="1" t="s">
        <v>295</v>
      </c>
      <c r="D72" s="1" t="s">
        <v>296</v>
      </c>
      <c r="E72" s="1" t="s">
        <v>93</v>
      </c>
      <c r="F72" s="1" t="s">
        <v>94</v>
      </c>
      <c r="G72" s="10" t="s">
        <v>95</v>
      </c>
      <c r="H72" s="3" t="s">
        <v>26</v>
      </c>
      <c r="I72" s="9">
        <f>1663.95+1345.02</f>
        <v>3008.9700000000003</v>
      </c>
      <c r="J72" s="9">
        <v>1613.67</v>
      </c>
      <c r="K72" s="5" t="s">
        <v>80</v>
      </c>
      <c r="L72" s="66"/>
      <c r="M72" s="66"/>
    </row>
    <row r="73" spans="1:13">
      <c r="A73" s="6" t="s">
        <v>293</v>
      </c>
      <c r="B73" s="1" t="s">
        <v>297</v>
      </c>
      <c r="C73" s="1" t="s">
        <v>298</v>
      </c>
      <c r="D73" s="1" t="s">
        <v>275</v>
      </c>
      <c r="E73" s="1" t="s">
        <v>96</v>
      </c>
      <c r="F73" s="1" t="s">
        <v>94</v>
      </c>
      <c r="G73" s="10" t="s">
        <v>95</v>
      </c>
      <c r="H73" s="3" t="s">
        <v>26</v>
      </c>
      <c r="I73" s="9">
        <f>1663.95+1345.02</f>
        <v>3008.9700000000003</v>
      </c>
      <c r="J73" s="9">
        <v>1960.31</v>
      </c>
      <c r="K73" s="5" t="s">
        <v>80</v>
      </c>
      <c r="L73" s="66"/>
      <c r="M73" s="66"/>
    </row>
    <row r="74" spans="1:13">
      <c r="A74" s="6" t="s">
        <v>293</v>
      </c>
      <c r="B74" s="1" t="s">
        <v>299</v>
      </c>
      <c r="C74" s="1" t="s">
        <v>300</v>
      </c>
      <c r="D74" s="1" t="s">
        <v>301</v>
      </c>
      <c r="E74" s="1" t="s">
        <v>97</v>
      </c>
      <c r="F74" s="1" t="s">
        <v>94</v>
      </c>
      <c r="G74" s="10" t="s">
        <v>95</v>
      </c>
      <c r="H74" s="3" t="s">
        <v>26</v>
      </c>
      <c r="I74" s="9">
        <f>1663.95+1345.02</f>
        <v>3008.9700000000003</v>
      </c>
      <c r="J74" s="9">
        <v>1613.67</v>
      </c>
      <c r="K74" s="5" t="s">
        <v>80</v>
      </c>
      <c r="L74" s="66"/>
      <c r="M74" s="66"/>
    </row>
    <row r="75" spans="1:13">
      <c r="A75" s="6" t="s">
        <v>302</v>
      </c>
      <c r="B75" s="1" t="s">
        <v>278</v>
      </c>
      <c r="C75" s="1" t="s">
        <v>279</v>
      </c>
      <c r="D75" s="6" t="s">
        <v>212</v>
      </c>
      <c r="E75" s="1" t="s">
        <v>76</v>
      </c>
      <c r="F75" s="1" t="s">
        <v>98</v>
      </c>
      <c r="G75" s="10" t="s">
        <v>99</v>
      </c>
      <c r="H75" s="3" t="s">
        <v>22</v>
      </c>
      <c r="I75" s="9">
        <f>1250.22</f>
        <v>1250.22</v>
      </c>
      <c r="J75" s="9">
        <v>1667.46</v>
      </c>
      <c r="K75" s="5" t="s">
        <v>80</v>
      </c>
      <c r="L75" s="66"/>
      <c r="M75" s="66"/>
    </row>
    <row r="76" spans="1:13">
      <c r="A76" s="6" t="s">
        <v>302</v>
      </c>
      <c r="B76" s="1" t="s">
        <v>290</v>
      </c>
      <c r="C76" s="1" t="s">
        <v>291</v>
      </c>
      <c r="D76" s="1" t="s">
        <v>292</v>
      </c>
      <c r="E76" s="1" t="s">
        <v>89</v>
      </c>
      <c r="F76" s="1" t="s">
        <v>98</v>
      </c>
      <c r="G76" s="10" t="s">
        <v>99</v>
      </c>
      <c r="H76" s="3" t="s">
        <v>22</v>
      </c>
      <c r="I76" s="9">
        <f>1250.22</f>
        <v>1250.22</v>
      </c>
      <c r="J76" s="9">
        <v>1302.8900000000001</v>
      </c>
      <c r="K76" s="5" t="s">
        <v>80</v>
      </c>
      <c r="L76" s="66"/>
      <c r="M76" s="66"/>
    </row>
    <row r="77" spans="1:13">
      <c r="A77" s="6" t="s">
        <v>303</v>
      </c>
      <c r="B77" s="1" t="s">
        <v>304</v>
      </c>
      <c r="C77" s="1" t="s">
        <v>305</v>
      </c>
      <c r="D77" s="1" t="s">
        <v>306</v>
      </c>
      <c r="E77" s="1" t="s">
        <v>100</v>
      </c>
      <c r="F77" s="1" t="s">
        <v>101</v>
      </c>
      <c r="G77" s="10" t="s">
        <v>102</v>
      </c>
      <c r="H77" s="3" t="s">
        <v>22</v>
      </c>
      <c r="I77" s="9">
        <f>923.85+908.42</f>
        <v>1832.27</v>
      </c>
      <c r="J77" s="9">
        <v>546.86</v>
      </c>
      <c r="K77" s="5" t="s">
        <v>80</v>
      </c>
      <c r="L77" s="66"/>
      <c r="M77" s="66"/>
    </row>
    <row r="78" spans="1:13">
      <c r="A78" s="6" t="s">
        <v>307</v>
      </c>
      <c r="B78" s="1" t="s">
        <v>308</v>
      </c>
      <c r="C78" s="1" t="s">
        <v>309</v>
      </c>
      <c r="D78" s="1" t="s">
        <v>310</v>
      </c>
      <c r="E78" s="1" t="s">
        <v>103</v>
      </c>
      <c r="F78" s="1" t="s">
        <v>104</v>
      </c>
      <c r="G78" s="10" t="s">
        <v>105</v>
      </c>
      <c r="H78" s="3" t="s">
        <v>26</v>
      </c>
      <c r="I78" s="9">
        <f>1308.85+1688.1</f>
        <v>2996.95</v>
      </c>
      <c r="J78" s="9">
        <v>911.43</v>
      </c>
      <c r="K78" s="5" t="s">
        <v>80</v>
      </c>
      <c r="L78" s="66"/>
      <c r="M78" s="66"/>
    </row>
    <row r="79" spans="1:13">
      <c r="A79" s="6" t="s">
        <v>311</v>
      </c>
      <c r="B79" s="1" t="s">
        <v>312</v>
      </c>
      <c r="C79" s="1" t="s">
        <v>313</v>
      </c>
      <c r="D79" s="5" t="s">
        <v>314</v>
      </c>
      <c r="E79" s="6" t="s">
        <v>106</v>
      </c>
      <c r="F79" s="1" t="s">
        <v>107</v>
      </c>
      <c r="G79" s="2" t="s">
        <v>108</v>
      </c>
      <c r="H79" s="6" t="s">
        <v>109</v>
      </c>
      <c r="I79" s="4">
        <f>1453.72</f>
        <v>1453.72</v>
      </c>
      <c r="J79" s="4">
        <v>1285.45</v>
      </c>
      <c r="K79" s="5" t="s">
        <v>80</v>
      </c>
      <c r="L79" s="66"/>
      <c r="M79" s="66"/>
    </row>
    <row r="80" spans="1:13">
      <c r="A80" s="6" t="s">
        <v>315</v>
      </c>
      <c r="B80" s="1" t="s">
        <v>316</v>
      </c>
      <c r="C80" s="1" t="s">
        <v>317</v>
      </c>
      <c r="D80" s="1" t="s">
        <v>318</v>
      </c>
      <c r="E80" s="6" t="s">
        <v>110</v>
      </c>
      <c r="F80" s="1" t="s">
        <v>107</v>
      </c>
      <c r="G80" s="2" t="s">
        <v>111</v>
      </c>
      <c r="H80" s="6" t="s">
        <v>109</v>
      </c>
      <c r="I80" s="4">
        <f>757.44+571.95</f>
        <v>1329.39</v>
      </c>
      <c r="J80" s="4">
        <v>829.75</v>
      </c>
      <c r="K80" s="5" t="s">
        <v>80</v>
      </c>
      <c r="L80" s="66"/>
      <c r="M80" s="66"/>
    </row>
    <row r="81" spans="1:13">
      <c r="A81" s="6" t="s">
        <v>319</v>
      </c>
      <c r="B81" s="1" t="s">
        <v>320</v>
      </c>
      <c r="C81" s="1" t="s">
        <v>321</v>
      </c>
      <c r="D81" s="1" t="s">
        <v>322</v>
      </c>
      <c r="E81" s="6" t="s">
        <v>112</v>
      </c>
      <c r="F81" s="1" t="s">
        <v>107</v>
      </c>
      <c r="G81" s="2" t="s">
        <v>111</v>
      </c>
      <c r="H81" s="6" t="s">
        <v>109</v>
      </c>
      <c r="I81" s="4">
        <f>1041.31+604.93</f>
        <v>1646.2399999999998</v>
      </c>
      <c r="J81" s="4">
        <v>546.86</v>
      </c>
      <c r="K81" s="5" t="s">
        <v>80</v>
      </c>
      <c r="L81" s="66"/>
      <c r="M81" s="66"/>
    </row>
    <row r="82" spans="1:13">
      <c r="A82" s="6" t="s">
        <v>323</v>
      </c>
      <c r="B82" s="1" t="s">
        <v>324</v>
      </c>
      <c r="C82" s="1" t="s">
        <v>325</v>
      </c>
      <c r="D82" s="1" t="s">
        <v>326</v>
      </c>
      <c r="E82" s="1" t="s">
        <v>113</v>
      </c>
      <c r="F82" s="1" t="s">
        <v>114</v>
      </c>
      <c r="G82" s="2" t="s">
        <v>115</v>
      </c>
      <c r="H82" s="6" t="s">
        <v>116</v>
      </c>
      <c r="I82" s="4">
        <f>1015.12+2215.97</f>
        <v>3231.0899999999997</v>
      </c>
      <c r="J82" s="4">
        <v>1338.75</v>
      </c>
      <c r="K82" s="5" t="s">
        <v>80</v>
      </c>
      <c r="L82" s="66"/>
      <c r="M82" s="66"/>
    </row>
    <row r="83" spans="1:13">
      <c r="A83" s="6" t="s">
        <v>323</v>
      </c>
      <c r="B83" s="1" t="s">
        <v>327</v>
      </c>
      <c r="C83" s="1" t="s">
        <v>328</v>
      </c>
      <c r="D83" s="1" t="s">
        <v>329</v>
      </c>
      <c r="E83" s="1" t="s">
        <v>113</v>
      </c>
      <c r="F83" s="1" t="s">
        <v>114</v>
      </c>
      <c r="G83" s="2" t="s">
        <v>115</v>
      </c>
      <c r="H83" s="6" t="s">
        <v>92</v>
      </c>
      <c r="I83" s="4">
        <f>1172.57+1617.83</f>
        <v>2790.3999999999996</v>
      </c>
      <c r="J83" s="4">
        <v>1338.75</v>
      </c>
      <c r="K83" s="5" t="s">
        <v>80</v>
      </c>
      <c r="L83" s="66"/>
      <c r="M83" s="66"/>
    </row>
    <row r="84" spans="1:13">
      <c r="A84" s="6" t="s">
        <v>267</v>
      </c>
      <c r="B84" s="1" t="s">
        <v>330</v>
      </c>
      <c r="C84" s="1" t="s">
        <v>331</v>
      </c>
      <c r="D84" s="1" t="s">
        <v>332</v>
      </c>
      <c r="E84" s="1" t="s">
        <v>66</v>
      </c>
      <c r="F84" s="1" t="s">
        <v>67</v>
      </c>
      <c r="G84" s="2" t="s">
        <v>117</v>
      </c>
      <c r="H84" s="3" t="s">
        <v>65</v>
      </c>
      <c r="I84" s="4">
        <f>903.58</f>
        <v>903.58</v>
      </c>
      <c r="J84" s="4">
        <v>2014.1</v>
      </c>
      <c r="K84" s="5" t="s">
        <v>80</v>
      </c>
      <c r="L84" s="66"/>
      <c r="M84" s="66"/>
    </row>
    <row r="85" spans="1:13">
      <c r="A85" s="6" t="s">
        <v>264</v>
      </c>
      <c r="B85" s="1" t="s">
        <v>265</v>
      </c>
      <c r="C85" s="1" t="s">
        <v>266</v>
      </c>
      <c r="D85" s="6" t="s">
        <v>212</v>
      </c>
      <c r="E85" s="1" t="s">
        <v>62</v>
      </c>
      <c r="F85" s="1" t="s">
        <v>118</v>
      </c>
      <c r="G85" s="10" t="s">
        <v>119</v>
      </c>
      <c r="H85" s="3" t="s">
        <v>65</v>
      </c>
      <c r="I85" s="9">
        <f>528.73</f>
        <v>528.73</v>
      </c>
      <c r="J85" s="9">
        <v>1631.6</v>
      </c>
      <c r="K85" s="5" t="s">
        <v>120</v>
      </c>
      <c r="L85" s="66"/>
      <c r="M85" s="66"/>
    </row>
    <row r="86" spans="1:13">
      <c r="A86" s="6" t="s">
        <v>333</v>
      </c>
      <c r="B86" s="5" t="s">
        <v>334</v>
      </c>
      <c r="C86" s="1" t="s">
        <v>335</v>
      </c>
      <c r="D86" s="1" t="s">
        <v>336</v>
      </c>
      <c r="E86" s="1" t="s">
        <v>121</v>
      </c>
      <c r="F86" s="1" t="s">
        <v>122</v>
      </c>
      <c r="G86" s="10" t="s">
        <v>123</v>
      </c>
      <c r="H86" s="3" t="s">
        <v>124</v>
      </c>
      <c r="I86" s="9">
        <f>2520.42</f>
        <v>2520.42</v>
      </c>
      <c r="J86" s="9">
        <v>1640.57</v>
      </c>
      <c r="K86" s="5" t="s">
        <v>120</v>
      </c>
      <c r="L86" s="66"/>
      <c r="M86" s="66"/>
    </row>
    <row r="87" spans="1:13">
      <c r="A87" s="5" t="s">
        <v>337</v>
      </c>
      <c r="B87" s="1" t="s">
        <v>338</v>
      </c>
      <c r="C87" s="1" t="s">
        <v>339</v>
      </c>
      <c r="D87" s="6" t="s">
        <v>212</v>
      </c>
      <c r="E87" s="1" t="s">
        <v>125</v>
      </c>
      <c r="F87" s="1" t="s">
        <v>126</v>
      </c>
      <c r="G87" s="10" t="s">
        <v>127</v>
      </c>
      <c r="H87" s="3" t="s">
        <v>128</v>
      </c>
      <c r="I87" s="4">
        <f>1939.62+2203.69</f>
        <v>4143.3099999999995</v>
      </c>
      <c r="J87" s="4">
        <v>868.71</v>
      </c>
      <c r="K87" s="5" t="s">
        <v>120</v>
      </c>
      <c r="L87" s="66"/>
      <c r="M87" s="66"/>
    </row>
    <row r="88" spans="1:13">
      <c r="A88" s="11" t="s">
        <v>340</v>
      </c>
      <c r="B88" s="1" t="s">
        <v>312</v>
      </c>
      <c r="C88" s="1" t="s">
        <v>313</v>
      </c>
      <c r="D88" s="5" t="s">
        <v>314</v>
      </c>
      <c r="E88" s="6" t="s">
        <v>106</v>
      </c>
      <c r="F88" s="22" t="s">
        <v>129</v>
      </c>
      <c r="G88" s="2" t="s">
        <v>130</v>
      </c>
      <c r="H88" s="6" t="s">
        <v>128</v>
      </c>
      <c r="I88" s="4">
        <f>2972.65+70</f>
        <v>3042.65</v>
      </c>
      <c r="J88" s="4">
        <v>868.71</v>
      </c>
      <c r="K88" s="5" t="s">
        <v>120</v>
      </c>
      <c r="L88" s="66"/>
      <c r="M88" s="66"/>
    </row>
    <row r="89" spans="1:13">
      <c r="A89" s="6" t="s">
        <v>341</v>
      </c>
      <c r="B89" s="5" t="s">
        <v>342</v>
      </c>
      <c r="C89" s="5" t="s">
        <v>246</v>
      </c>
      <c r="D89" s="6" t="s">
        <v>212</v>
      </c>
      <c r="E89" s="1" t="s">
        <v>131</v>
      </c>
      <c r="F89" s="1" t="s">
        <v>132</v>
      </c>
      <c r="G89" s="10" t="s">
        <v>133</v>
      </c>
      <c r="H89" s="3" t="s">
        <v>134</v>
      </c>
      <c r="I89" s="4">
        <f>3091.98</f>
        <v>3091.98</v>
      </c>
      <c r="J89" s="4">
        <v>1267.03</v>
      </c>
      <c r="K89" s="5" t="s">
        <v>120</v>
      </c>
      <c r="L89" s="66"/>
      <c r="M89" s="66"/>
    </row>
    <row r="90" spans="1:13">
      <c r="A90" s="6" t="s">
        <v>341</v>
      </c>
      <c r="B90" s="5" t="s">
        <v>247</v>
      </c>
      <c r="C90" s="5" t="s">
        <v>248</v>
      </c>
      <c r="D90" s="6" t="s">
        <v>212</v>
      </c>
      <c r="E90" s="1" t="s">
        <v>131</v>
      </c>
      <c r="F90" s="1" t="s">
        <v>132</v>
      </c>
      <c r="G90" s="10" t="s">
        <v>133</v>
      </c>
      <c r="H90" s="3" t="s">
        <v>134</v>
      </c>
      <c r="I90" s="4">
        <f>3091.98</f>
        <v>3091.98</v>
      </c>
      <c r="J90" s="4">
        <v>1267.03</v>
      </c>
      <c r="K90" s="5" t="s">
        <v>120</v>
      </c>
      <c r="L90" s="66"/>
      <c r="M90" s="66"/>
    </row>
    <row r="91" spans="1:13">
      <c r="A91" s="6" t="s">
        <v>341</v>
      </c>
      <c r="B91" s="5" t="s">
        <v>249</v>
      </c>
      <c r="C91" s="5" t="s">
        <v>343</v>
      </c>
      <c r="D91" s="6" t="s">
        <v>212</v>
      </c>
      <c r="E91" s="1" t="s">
        <v>131</v>
      </c>
      <c r="F91" s="1" t="s">
        <v>132</v>
      </c>
      <c r="G91" s="10" t="s">
        <v>133</v>
      </c>
      <c r="H91" s="3" t="s">
        <v>134</v>
      </c>
      <c r="I91" s="4">
        <f>1830.07+1739.79</f>
        <v>3569.8599999999997</v>
      </c>
      <c r="J91" s="4">
        <v>956.25</v>
      </c>
      <c r="K91" s="5" t="s">
        <v>120</v>
      </c>
      <c r="L91" s="66"/>
      <c r="M91" s="66"/>
    </row>
    <row r="92" spans="1:13" ht="17.25" customHeight="1">
      <c r="A92" s="6" t="s">
        <v>344</v>
      </c>
      <c r="B92" s="1" t="s">
        <v>312</v>
      </c>
      <c r="C92" s="1" t="s">
        <v>313</v>
      </c>
      <c r="D92" s="5" t="s">
        <v>314</v>
      </c>
      <c r="E92" s="6" t="s">
        <v>106</v>
      </c>
      <c r="F92" s="1" t="s">
        <v>129</v>
      </c>
      <c r="G92" s="2" t="s">
        <v>135</v>
      </c>
      <c r="H92" s="6" t="s">
        <v>128</v>
      </c>
      <c r="I92" s="4">
        <f>3163.42+1752.85</f>
        <v>4916.2700000000004</v>
      </c>
      <c r="J92" s="4">
        <v>283.58999999999997</v>
      </c>
      <c r="K92" s="5" t="s">
        <v>120</v>
      </c>
      <c r="L92" s="66"/>
      <c r="M92" s="66"/>
    </row>
    <row r="93" spans="1:13" ht="18.75" customHeight="1">
      <c r="A93" s="6" t="s">
        <v>344</v>
      </c>
      <c r="B93" s="1" t="s">
        <v>320</v>
      </c>
      <c r="C93" s="1" t="s">
        <v>321</v>
      </c>
      <c r="D93" s="1" t="s">
        <v>322</v>
      </c>
      <c r="E93" s="6" t="s">
        <v>112</v>
      </c>
      <c r="F93" s="1" t="s">
        <v>107</v>
      </c>
      <c r="G93" s="2" t="s">
        <v>135</v>
      </c>
      <c r="H93" s="6" t="s">
        <v>128</v>
      </c>
      <c r="I93" s="4">
        <f>3163.42+1752.85</f>
        <v>4916.2700000000004</v>
      </c>
      <c r="J93" s="4">
        <v>198.82</v>
      </c>
      <c r="K93" s="5" t="s">
        <v>120</v>
      </c>
      <c r="L93" s="66"/>
      <c r="M93" s="66"/>
    </row>
    <row r="94" spans="1:13">
      <c r="A94" s="6" t="s">
        <v>345</v>
      </c>
      <c r="B94" s="1" t="s">
        <v>346</v>
      </c>
      <c r="C94" s="12" t="s">
        <v>236</v>
      </c>
      <c r="D94" s="6" t="s">
        <v>212</v>
      </c>
      <c r="E94" s="1" t="s">
        <v>62</v>
      </c>
      <c r="F94" s="1" t="s">
        <v>63</v>
      </c>
      <c r="G94" s="10" t="s">
        <v>136</v>
      </c>
      <c r="H94" s="3" t="s">
        <v>65</v>
      </c>
      <c r="I94" s="9">
        <f>1005.16</f>
        <v>1005.16</v>
      </c>
      <c r="J94" s="9">
        <v>1631.6</v>
      </c>
      <c r="K94" s="5" t="s">
        <v>137</v>
      </c>
      <c r="L94" s="66"/>
      <c r="M94" s="66"/>
    </row>
    <row r="95" spans="1:13">
      <c r="A95" s="5" t="s">
        <v>347</v>
      </c>
      <c r="B95" s="5" t="s">
        <v>348</v>
      </c>
      <c r="C95" s="11" t="s">
        <v>258</v>
      </c>
      <c r="D95" s="6" t="s">
        <v>212</v>
      </c>
      <c r="E95" s="1" t="s">
        <v>138</v>
      </c>
      <c r="F95" s="1" t="s">
        <v>139</v>
      </c>
      <c r="G95" s="10" t="s">
        <v>140</v>
      </c>
      <c r="H95" s="3" t="s">
        <v>141</v>
      </c>
      <c r="I95" s="9">
        <f>1780.14</f>
        <v>1780.14</v>
      </c>
      <c r="J95" s="9">
        <v>1195.31</v>
      </c>
      <c r="K95" s="5" t="s">
        <v>137</v>
      </c>
      <c r="L95" s="66"/>
      <c r="M95" s="66"/>
    </row>
    <row r="96" spans="1:13">
      <c r="A96" s="5" t="s">
        <v>347</v>
      </c>
      <c r="B96" s="1" t="s">
        <v>349</v>
      </c>
      <c r="C96" s="1" t="s">
        <v>350</v>
      </c>
      <c r="D96" s="6" t="s">
        <v>212</v>
      </c>
      <c r="E96" s="1" t="s">
        <v>86</v>
      </c>
      <c r="F96" s="1" t="s">
        <v>139</v>
      </c>
      <c r="G96" s="10" t="s">
        <v>140</v>
      </c>
      <c r="H96" s="3" t="s">
        <v>141</v>
      </c>
      <c r="I96" s="9">
        <f>1780.14</f>
        <v>1780.14</v>
      </c>
      <c r="J96" s="4">
        <v>1195.31</v>
      </c>
      <c r="K96" s="5" t="s">
        <v>137</v>
      </c>
      <c r="L96" s="66"/>
      <c r="M96" s="66"/>
    </row>
    <row r="97" spans="1:13">
      <c r="A97" s="5" t="s">
        <v>351</v>
      </c>
      <c r="B97" s="1" t="s">
        <v>265</v>
      </c>
      <c r="C97" s="1" t="s">
        <v>266</v>
      </c>
      <c r="D97" s="1" t="s">
        <v>352</v>
      </c>
      <c r="E97" s="1" t="s">
        <v>142</v>
      </c>
      <c r="F97" s="1" t="s">
        <v>143</v>
      </c>
      <c r="G97" s="10" t="s">
        <v>144</v>
      </c>
      <c r="H97" s="3" t="s">
        <v>18</v>
      </c>
      <c r="I97" s="8">
        <f>1654.6</f>
        <v>1654.6</v>
      </c>
      <c r="J97" s="4">
        <v>1541.95</v>
      </c>
      <c r="K97" s="5" t="s">
        <v>137</v>
      </c>
      <c r="L97" s="66"/>
      <c r="M97" s="66"/>
    </row>
    <row r="98" spans="1:13">
      <c r="A98" s="5" t="s">
        <v>353</v>
      </c>
      <c r="B98" s="1" t="s">
        <v>354</v>
      </c>
      <c r="C98" s="1" t="s">
        <v>279</v>
      </c>
      <c r="D98" s="1" t="s">
        <v>355</v>
      </c>
      <c r="E98" s="1" t="s">
        <v>145</v>
      </c>
      <c r="F98" s="1" t="s">
        <v>146</v>
      </c>
      <c r="G98" s="2" t="s">
        <v>147</v>
      </c>
      <c r="H98" s="3" t="s">
        <v>26</v>
      </c>
      <c r="I98" s="4">
        <f>1407.57+1296.95</f>
        <v>2704.52</v>
      </c>
      <c r="J98" s="4">
        <v>1267.03</v>
      </c>
      <c r="K98" s="5" t="s">
        <v>137</v>
      </c>
      <c r="L98" s="66"/>
      <c r="M98" s="66"/>
    </row>
    <row r="99" spans="1:13">
      <c r="A99" s="5" t="s">
        <v>353</v>
      </c>
      <c r="B99" s="1" t="s">
        <v>356</v>
      </c>
      <c r="C99" s="1" t="s">
        <v>357</v>
      </c>
      <c r="D99" s="1" t="s">
        <v>358</v>
      </c>
      <c r="E99" s="1" t="s">
        <v>148</v>
      </c>
      <c r="F99" s="1" t="s">
        <v>146</v>
      </c>
      <c r="G99" s="2" t="s">
        <v>147</v>
      </c>
      <c r="H99" s="3" t="s">
        <v>26</v>
      </c>
      <c r="I99" s="4">
        <f>1407.57+1296.95</f>
        <v>2704.52</v>
      </c>
      <c r="J99" s="4">
        <v>902.46</v>
      </c>
      <c r="K99" s="5" t="s">
        <v>137</v>
      </c>
      <c r="L99" s="66"/>
      <c r="M99" s="66"/>
    </row>
    <row r="100" spans="1:13">
      <c r="A100" s="5" t="s">
        <v>359</v>
      </c>
      <c r="B100" s="1" t="s">
        <v>360</v>
      </c>
      <c r="C100" s="1" t="s">
        <v>361</v>
      </c>
      <c r="D100" s="1" t="s">
        <v>216</v>
      </c>
      <c r="E100" s="1" t="s">
        <v>149</v>
      </c>
      <c r="F100" s="1" t="s">
        <v>150</v>
      </c>
      <c r="G100" s="10" t="s">
        <v>151</v>
      </c>
      <c r="H100" s="3" t="s">
        <v>79</v>
      </c>
      <c r="I100" s="4">
        <f>1500.85+2068.63</f>
        <v>3569.48</v>
      </c>
      <c r="J100" s="4">
        <v>2396.6</v>
      </c>
      <c r="K100" s="5" t="s">
        <v>137</v>
      </c>
      <c r="L100" s="66"/>
      <c r="M100" s="66"/>
    </row>
    <row r="101" spans="1:13">
      <c r="A101" s="6" t="s">
        <v>362</v>
      </c>
      <c r="B101" s="1" t="s">
        <v>214</v>
      </c>
      <c r="C101" s="1" t="s">
        <v>215</v>
      </c>
      <c r="D101" s="1" t="s">
        <v>216</v>
      </c>
      <c r="E101" s="1" t="s">
        <v>23</v>
      </c>
      <c r="F101" s="1" t="s">
        <v>152</v>
      </c>
      <c r="G101" s="10" t="s">
        <v>153</v>
      </c>
      <c r="H101" s="3" t="s">
        <v>92</v>
      </c>
      <c r="I101" s="4">
        <f>895.85+1314.05</f>
        <v>2209.9</v>
      </c>
      <c r="J101" s="4">
        <v>1195.31</v>
      </c>
      <c r="K101" s="5" t="s">
        <v>137</v>
      </c>
      <c r="L101" s="66"/>
      <c r="M101" s="66"/>
    </row>
    <row r="102" spans="1:13">
      <c r="A102" s="6" t="s">
        <v>363</v>
      </c>
      <c r="B102" s="1" t="s">
        <v>364</v>
      </c>
      <c r="C102" s="1" t="s">
        <v>365</v>
      </c>
      <c r="D102" s="6" t="s">
        <v>212</v>
      </c>
      <c r="E102" s="1" t="s">
        <v>154</v>
      </c>
      <c r="F102" s="1" t="s">
        <v>155</v>
      </c>
      <c r="G102" s="10" t="s">
        <v>153</v>
      </c>
      <c r="H102" s="3" t="s">
        <v>65</v>
      </c>
      <c r="I102" s="4">
        <f>1024.4</f>
        <v>1024.4000000000001</v>
      </c>
      <c r="J102" s="4">
        <v>1195.31</v>
      </c>
      <c r="K102" s="5" t="s">
        <v>137</v>
      </c>
      <c r="L102" s="66"/>
      <c r="M102" s="66"/>
    </row>
    <row r="103" spans="1:13">
      <c r="A103" s="6" t="s">
        <v>363</v>
      </c>
      <c r="B103" s="1" t="s">
        <v>366</v>
      </c>
      <c r="C103" s="1" t="s">
        <v>367</v>
      </c>
      <c r="D103" s="6" t="s">
        <v>212</v>
      </c>
      <c r="E103" s="1" t="s">
        <v>154</v>
      </c>
      <c r="F103" s="1" t="s">
        <v>155</v>
      </c>
      <c r="G103" s="10" t="s">
        <v>153</v>
      </c>
      <c r="H103" s="3" t="s">
        <v>65</v>
      </c>
      <c r="I103" s="4">
        <f>1024.4</f>
        <v>1024.4000000000001</v>
      </c>
      <c r="J103" s="4">
        <v>1195.31</v>
      </c>
      <c r="K103" s="5" t="s">
        <v>137</v>
      </c>
      <c r="L103" s="66"/>
      <c r="M103" s="66"/>
    </row>
    <row r="104" spans="1:13">
      <c r="A104" s="6" t="s">
        <v>363</v>
      </c>
      <c r="B104" s="1" t="s">
        <v>368</v>
      </c>
      <c r="C104" s="1" t="s">
        <v>369</v>
      </c>
      <c r="D104" s="6" t="s">
        <v>212</v>
      </c>
      <c r="E104" s="1" t="s">
        <v>154</v>
      </c>
      <c r="F104" s="1" t="s">
        <v>155</v>
      </c>
      <c r="G104" s="10" t="s">
        <v>153</v>
      </c>
      <c r="H104" s="3" t="s">
        <v>65</v>
      </c>
      <c r="I104" s="4">
        <f>1024.4</f>
        <v>1024.4000000000001</v>
      </c>
      <c r="J104" s="4">
        <v>1195.31</v>
      </c>
      <c r="K104" s="5" t="s">
        <v>137</v>
      </c>
      <c r="L104" s="66"/>
      <c r="M104" s="66"/>
    </row>
    <row r="105" spans="1:13">
      <c r="A105" s="6" t="s">
        <v>363</v>
      </c>
      <c r="B105" s="1" t="s">
        <v>370</v>
      </c>
      <c r="C105" s="1" t="s">
        <v>371</v>
      </c>
      <c r="D105" s="6" t="s">
        <v>212</v>
      </c>
      <c r="E105" s="1" t="s">
        <v>154</v>
      </c>
      <c r="F105" s="1" t="s">
        <v>155</v>
      </c>
      <c r="G105" s="10" t="s">
        <v>153</v>
      </c>
      <c r="H105" s="3" t="s">
        <v>65</v>
      </c>
      <c r="I105" s="4">
        <f>1024.4</f>
        <v>1024.4000000000001</v>
      </c>
      <c r="J105" s="8">
        <v>1338.75</v>
      </c>
      <c r="K105" s="5" t="s">
        <v>137</v>
      </c>
      <c r="L105" s="66"/>
      <c r="M105" s="66"/>
    </row>
    <row r="106" spans="1:13">
      <c r="A106" s="6" t="s">
        <v>372</v>
      </c>
      <c r="B106" s="1" t="s">
        <v>312</v>
      </c>
      <c r="C106" s="1" t="s">
        <v>313</v>
      </c>
      <c r="D106" s="5" t="s">
        <v>314</v>
      </c>
      <c r="E106" s="6" t="s">
        <v>106</v>
      </c>
      <c r="F106" s="1" t="s">
        <v>129</v>
      </c>
      <c r="G106" s="10" t="s">
        <v>156</v>
      </c>
      <c r="H106" s="3" t="s">
        <v>57</v>
      </c>
      <c r="I106" s="4">
        <f>1815.57+2541.77+1442.35</f>
        <v>5799.6900000000005</v>
      </c>
      <c r="J106" s="4">
        <v>832.85</v>
      </c>
      <c r="K106" s="5" t="s">
        <v>137</v>
      </c>
      <c r="L106" s="66"/>
      <c r="M106" s="66"/>
    </row>
    <row r="107" spans="1:13" ht="24" customHeight="1">
      <c r="A107" s="6" t="s">
        <v>373</v>
      </c>
      <c r="B107" s="1" t="s">
        <v>374</v>
      </c>
      <c r="C107" s="1" t="s">
        <v>375</v>
      </c>
      <c r="D107" s="1" t="s">
        <v>376</v>
      </c>
      <c r="E107" s="6" t="s">
        <v>157</v>
      </c>
      <c r="F107" s="1" t="s">
        <v>158</v>
      </c>
      <c r="G107" s="10" t="s">
        <v>159</v>
      </c>
      <c r="H107" s="3" t="s">
        <v>57</v>
      </c>
      <c r="I107" s="4">
        <f>2808.74</f>
        <v>2808.74</v>
      </c>
      <c r="J107" s="4">
        <f>1771.45+89.65</f>
        <v>1861.1000000000001</v>
      </c>
      <c r="K107" s="5" t="s">
        <v>137</v>
      </c>
      <c r="L107" s="66"/>
      <c r="M107" s="66"/>
    </row>
    <row r="108" spans="1:13" ht="24" customHeight="1">
      <c r="A108" s="6" t="s">
        <v>373</v>
      </c>
      <c r="B108" s="1" t="s">
        <v>377</v>
      </c>
      <c r="C108" s="1" t="s">
        <v>378</v>
      </c>
      <c r="D108" s="1" t="s">
        <v>379</v>
      </c>
      <c r="E108" s="6" t="s">
        <v>157</v>
      </c>
      <c r="F108" s="1" t="s">
        <v>158</v>
      </c>
      <c r="G108" s="10" t="s">
        <v>159</v>
      </c>
      <c r="H108" s="3" t="s">
        <v>57</v>
      </c>
      <c r="I108" s="4">
        <f>2408.74</f>
        <v>2408.7399999999998</v>
      </c>
      <c r="J108" s="4">
        <f>1771.45+89.65</f>
        <v>1861.1000000000001</v>
      </c>
      <c r="K108" s="5" t="s">
        <v>137</v>
      </c>
      <c r="L108" s="66"/>
      <c r="M108" s="66"/>
    </row>
    <row r="109" spans="1:13">
      <c r="A109" s="6" t="s">
        <v>373</v>
      </c>
      <c r="B109" s="1" t="s">
        <v>380</v>
      </c>
      <c r="C109" s="1" t="s">
        <v>381</v>
      </c>
      <c r="D109" s="5"/>
      <c r="E109" s="6" t="s">
        <v>157</v>
      </c>
      <c r="F109" s="1" t="s">
        <v>158</v>
      </c>
      <c r="G109" s="10" t="s">
        <v>159</v>
      </c>
      <c r="H109" s="3" t="s">
        <v>57</v>
      </c>
      <c r="I109" s="4">
        <f>2408.74</f>
        <v>2408.7399999999998</v>
      </c>
      <c r="J109" s="4">
        <f>1771.45+89.65</f>
        <v>1861.1000000000001</v>
      </c>
      <c r="K109" s="5" t="s">
        <v>137</v>
      </c>
      <c r="L109" s="66"/>
      <c r="M109" s="66"/>
    </row>
    <row r="110" spans="1:13">
      <c r="A110" s="6" t="s">
        <v>382</v>
      </c>
      <c r="B110" s="1" t="s">
        <v>287</v>
      </c>
      <c r="C110" s="1" t="s">
        <v>288</v>
      </c>
      <c r="D110" s="1" t="s">
        <v>383</v>
      </c>
      <c r="E110" s="6" t="s">
        <v>86</v>
      </c>
      <c r="F110" s="1" t="s">
        <v>160</v>
      </c>
      <c r="G110" s="10" t="s">
        <v>161</v>
      </c>
      <c r="H110" s="3" t="s">
        <v>26</v>
      </c>
      <c r="I110" s="4">
        <f>2693.62</f>
        <v>2693.62</v>
      </c>
      <c r="J110" s="4">
        <v>1804.92</v>
      </c>
      <c r="K110" s="5" t="s">
        <v>137</v>
      </c>
      <c r="L110" s="66"/>
      <c r="M110" s="66"/>
    </row>
    <row r="111" spans="1:13">
      <c r="A111" s="6" t="s">
        <v>382</v>
      </c>
      <c r="B111" s="1" t="s">
        <v>247</v>
      </c>
      <c r="C111" s="1" t="s">
        <v>248</v>
      </c>
      <c r="D111" s="6" t="s">
        <v>212</v>
      </c>
      <c r="E111" s="6" t="s">
        <v>162</v>
      </c>
      <c r="F111" s="1" t="s">
        <v>160</v>
      </c>
      <c r="G111" s="10" t="s">
        <v>161</v>
      </c>
      <c r="H111" s="3" t="s">
        <v>26</v>
      </c>
      <c r="I111" s="4">
        <f>2693.62</f>
        <v>2693.62</v>
      </c>
      <c r="J111" s="4">
        <v>1804.92</v>
      </c>
      <c r="K111" s="5" t="s">
        <v>137</v>
      </c>
      <c r="L111" s="66"/>
      <c r="M111" s="66"/>
    </row>
    <row r="112" spans="1:13">
      <c r="A112" s="6" t="s">
        <v>384</v>
      </c>
      <c r="B112" s="1" t="s">
        <v>385</v>
      </c>
      <c r="C112" s="1" t="s">
        <v>386</v>
      </c>
      <c r="D112" s="6" t="s">
        <v>387</v>
      </c>
      <c r="E112" s="6" t="s">
        <v>163</v>
      </c>
      <c r="F112" s="1" t="s">
        <v>164</v>
      </c>
      <c r="G112" s="10" t="s">
        <v>165</v>
      </c>
      <c r="H112" s="3" t="s">
        <v>57</v>
      </c>
      <c r="I112" s="4">
        <f>1564.85+1676.57</f>
        <v>3241.42</v>
      </c>
      <c r="J112" s="9">
        <v>1445.53</v>
      </c>
      <c r="K112" s="5" t="s">
        <v>137</v>
      </c>
      <c r="L112" s="66"/>
      <c r="M112" s="66"/>
    </row>
    <row r="113" spans="1:13">
      <c r="A113" s="6" t="s">
        <v>384</v>
      </c>
      <c r="B113" s="1" t="s">
        <v>388</v>
      </c>
      <c r="C113" s="1" t="s">
        <v>389</v>
      </c>
      <c r="D113" s="6" t="s">
        <v>212</v>
      </c>
      <c r="E113" s="6" t="s">
        <v>163</v>
      </c>
      <c r="F113" s="1" t="s">
        <v>164</v>
      </c>
      <c r="G113" s="10" t="s">
        <v>165</v>
      </c>
      <c r="H113" s="3" t="s">
        <v>57</v>
      </c>
      <c r="I113" s="4">
        <f>1564.85+1676.57</f>
        <v>3241.42</v>
      </c>
      <c r="J113" s="9">
        <v>1445.53</v>
      </c>
      <c r="K113" s="5" t="s">
        <v>137</v>
      </c>
      <c r="L113" s="66"/>
      <c r="M113" s="66"/>
    </row>
    <row r="114" spans="1:13" ht="27" customHeight="1">
      <c r="A114" s="6" t="s">
        <v>390</v>
      </c>
      <c r="B114" s="1" t="s">
        <v>391</v>
      </c>
      <c r="C114" s="1" t="s">
        <v>392</v>
      </c>
      <c r="D114" s="6" t="s">
        <v>212</v>
      </c>
      <c r="E114" s="6" t="s">
        <v>131</v>
      </c>
      <c r="F114" s="1" t="s">
        <v>166</v>
      </c>
      <c r="G114" s="10" t="s">
        <v>140</v>
      </c>
      <c r="H114" s="6" t="s">
        <v>167</v>
      </c>
      <c r="I114" s="4">
        <f>3025.36</f>
        <v>3025.36</v>
      </c>
      <c r="J114" s="4">
        <v>848.67</v>
      </c>
      <c r="K114" s="5" t="s">
        <v>137</v>
      </c>
      <c r="L114" s="66"/>
      <c r="M114" s="66"/>
    </row>
    <row r="115" spans="1:13">
      <c r="A115" s="6" t="s">
        <v>276</v>
      </c>
      <c r="B115" s="1" t="s">
        <v>393</v>
      </c>
      <c r="C115" s="1" t="s">
        <v>394</v>
      </c>
      <c r="D115" s="1" t="s">
        <v>395</v>
      </c>
      <c r="E115" s="6" t="s">
        <v>110</v>
      </c>
      <c r="F115" s="1" t="s">
        <v>168</v>
      </c>
      <c r="G115" s="10" t="s">
        <v>169</v>
      </c>
      <c r="H115" s="6" t="s">
        <v>92</v>
      </c>
      <c r="I115" s="4">
        <f>2158.04+1335.75</f>
        <v>3493.79</v>
      </c>
      <c r="J115" s="4">
        <v>1195.31</v>
      </c>
      <c r="K115" s="5" t="s">
        <v>137</v>
      </c>
      <c r="L115" s="66"/>
      <c r="M115" s="66"/>
    </row>
    <row r="116" spans="1:13">
      <c r="A116" s="6" t="s">
        <v>396</v>
      </c>
      <c r="B116" s="1" t="s">
        <v>320</v>
      </c>
      <c r="C116" s="1" t="s">
        <v>321</v>
      </c>
      <c r="D116" s="1" t="s">
        <v>397</v>
      </c>
      <c r="E116" s="6" t="s">
        <v>170</v>
      </c>
      <c r="F116" s="1" t="s">
        <v>171</v>
      </c>
      <c r="G116" s="10" t="s">
        <v>172</v>
      </c>
      <c r="H116" s="6" t="s">
        <v>128</v>
      </c>
      <c r="I116" s="4">
        <f>1867.85+1264.5</f>
        <v>3132.35</v>
      </c>
      <c r="J116" s="4">
        <v>1029.96</v>
      </c>
      <c r="K116" s="5" t="s">
        <v>137</v>
      </c>
      <c r="L116" s="66"/>
      <c r="M116" s="66"/>
    </row>
    <row r="117" spans="1:13" ht="30" customHeight="1">
      <c r="A117" s="6" t="s">
        <v>398</v>
      </c>
      <c r="B117" s="1" t="s">
        <v>196</v>
      </c>
      <c r="C117" s="1" t="s">
        <v>399</v>
      </c>
      <c r="D117" s="1"/>
      <c r="E117" s="6" t="s">
        <v>173</v>
      </c>
      <c r="F117" s="1" t="s">
        <v>174</v>
      </c>
      <c r="G117" s="10" t="s">
        <v>175</v>
      </c>
      <c r="H117" s="6" t="s">
        <v>128</v>
      </c>
      <c r="I117" s="4">
        <f>1767.85+1167.96</f>
        <v>2935.81</v>
      </c>
      <c r="J117" s="4">
        <v>1453.83</v>
      </c>
      <c r="K117" s="5" t="s">
        <v>137</v>
      </c>
      <c r="L117" s="66"/>
      <c r="M117" s="66"/>
    </row>
    <row r="118" spans="1:13">
      <c r="A118" s="6" t="s">
        <v>398</v>
      </c>
      <c r="B118" s="1" t="s">
        <v>312</v>
      </c>
      <c r="C118" s="1" t="s">
        <v>313</v>
      </c>
      <c r="D118" s="5" t="s">
        <v>314</v>
      </c>
      <c r="E118" s="6" t="s">
        <v>176</v>
      </c>
      <c r="F118" s="1" t="s">
        <v>174</v>
      </c>
      <c r="G118" s="10" t="s">
        <v>175</v>
      </c>
      <c r="H118" s="6" t="s">
        <v>128</v>
      </c>
      <c r="I118" s="4">
        <f>1199.57+1896.75</f>
        <v>3096.3199999999997</v>
      </c>
      <c r="J118" s="4">
        <v>1453.83</v>
      </c>
      <c r="K118" s="5" t="s">
        <v>137</v>
      </c>
      <c r="L118" s="66"/>
      <c r="M118" s="66"/>
    </row>
    <row r="119" spans="1:13">
      <c r="A119" s="6" t="s">
        <v>398</v>
      </c>
      <c r="B119" s="1" t="s">
        <v>400</v>
      </c>
      <c r="C119" s="1" t="s">
        <v>401</v>
      </c>
      <c r="D119" s="5" t="s">
        <v>402</v>
      </c>
      <c r="E119" s="6" t="s">
        <v>176</v>
      </c>
      <c r="F119" s="1" t="s">
        <v>174</v>
      </c>
      <c r="G119" s="10" t="s">
        <v>175</v>
      </c>
      <c r="H119" s="6" t="s">
        <v>128</v>
      </c>
      <c r="I119" s="4">
        <f>1234.57+1752.75</f>
        <v>2987.3199999999997</v>
      </c>
      <c r="J119" s="23">
        <v>1517.25</v>
      </c>
      <c r="K119" s="5" t="s">
        <v>137</v>
      </c>
      <c r="L119" s="66"/>
      <c r="M119" s="66"/>
    </row>
    <row r="120" spans="1:13">
      <c r="A120" s="25" t="s">
        <v>398</v>
      </c>
      <c r="B120" s="13" t="s">
        <v>403</v>
      </c>
      <c r="C120" s="13" t="s">
        <v>404</v>
      </c>
      <c r="D120" s="24" t="s">
        <v>405</v>
      </c>
      <c r="E120" s="25" t="s">
        <v>176</v>
      </c>
      <c r="F120" s="13" t="s">
        <v>174</v>
      </c>
      <c r="G120" s="14" t="s">
        <v>175</v>
      </c>
      <c r="H120" s="26" t="s">
        <v>128</v>
      </c>
      <c r="I120" s="23">
        <f>1830.57+1652.75</f>
        <v>3483.3199999999997</v>
      </c>
      <c r="J120" s="27">
        <v>1463.46</v>
      </c>
      <c r="K120" s="24" t="s">
        <v>137</v>
      </c>
      <c r="L120" s="66"/>
      <c r="M120" s="66"/>
    </row>
    <row r="121" spans="1:13">
      <c r="A121" s="6" t="s">
        <v>406</v>
      </c>
      <c r="B121" s="1" t="s">
        <v>407</v>
      </c>
      <c r="C121" s="1" t="s">
        <v>408</v>
      </c>
      <c r="D121" s="1" t="s">
        <v>409</v>
      </c>
      <c r="E121" s="6" t="s">
        <v>177</v>
      </c>
      <c r="F121" s="1" t="s">
        <v>178</v>
      </c>
      <c r="G121" s="10" t="s">
        <v>179</v>
      </c>
      <c r="H121" s="6" t="s">
        <v>124</v>
      </c>
      <c r="I121" s="4">
        <f>2802.42</f>
        <v>2802.42</v>
      </c>
      <c r="J121" s="4">
        <f>1284.96</f>
        <v>1284.96</v>
      </c>
      <c r="K121" s="5" t="s">
        <v>180</v>
      </c>
      <c r="L121" s="66"/>
      <c r="M121" s="66"/>
    </row>
    <row r="122" spans="1:13">
      <c r="A122" s="6" t="s">
        <v>406</v>
      </c>
      <c r="B122" s="1" t="s">
        <v>410</v>
      </c>
      <c r="C122" s="1" t="s">
        <v>411</v>
      </c>
      <c r="D122" s="1" t="s">
        <v>412</v>
      </c>
      <c r="E122" s="6" t="s">
        <v>173</v>
      </c>
      <c r="F122" s="1" t="s">
        <v>178</v>
      </c>
      <c r="G122" s="10" t="s">
        <v>179</v>
      </c>
      <c r="H122" s="6" t="s">
        <v>124</v>
      </c>
      <c r="I122" s="4">
        <f>2802.42</f>
        <v>2802.42</v>
      </c>
      <c r="J122" s="4">
        <f>1284.96</f>
        <v>1284.96</v>
      </c>
      <c r="K122" s="5" t="s">
        <v>180</v>
      </c>
      <c r="L122" s="66"/>
      <c r="M122" s="66"/>
    </row>
    <row r="123" spans="1:13">
      <c r="A123" s="6" t="s">
        <v>406</v>
      </c>
      <c r="B123" s="1" t="s">
        <v>413</v>
      </c>
      <c r="C123" s="1" t="s">
        <v>414</v>
      </c>
      <c r="D123" s="1" t="s">
        <v>415</v>
      </c>
      <c r="E123" s="6" t="s">
        <v>177</v>
      </c>
      <c r="F123" s="1" t="s">
        <v>178</v>
      </c>
      <c r="G123" s="10" t="s">
        <v>181</v>
      </c>
      <c r="H123" s="6" t="s">
        <v>124</v>
      </c>
      <c r="I123" s="4">
        <f>1099.85+1298.45</f>
        <v>2398.3000000000002</v>
      </c>
      <c r="J123" s="4">
        <f>1284.96</f>
        <v>1284.96</v>
      </c>
      <c r="K123" s="5" t="s">
        <v>180</v>
      </c>
      <c r="L123" s="66"/>
      <c r="M123" s="66"/>
    </row>
    <row r="124" spans="1:13" ht="22.5" customHeight="1">
      <c r="A124" s="6" t="s">
        <v>416</v>
      </c>
      <c r="B124" s="1" t="s">
        <v>312</v>
      </c>
      <c r="C124" s="1" t="s">
        <v>417</v>
      </c>
      <c r="D124" s="1" t="s">
        <v>418</v>
      </c>
      <c r="E124" s="6" t="s">
        <v>176</v>
      </c>
      <c r="F124" s="1" t="s">
        <v>182</v>
      </c>
      <c r="G124" s="10" t="s">
        <v>183</v>
      </c>
      <c r="H124" s="6" t="s">
        <v>128</v>
      </c>
      <c r="I124" s="4">
        <f>741.41+3804.67</f>
        <v>4546.08</v>
      </c>
      <c r="J124" s="9">
        <v>283.58999999999997</v>
      </c>
      <c r="K124" s="5" t="s">
        <v>180</v>
      </c>
      <c r="L124" s="66"/>
      <c r="M124" s="66"/>
    </row>
    <row r="125" spans="1:13" ht="21" customHeight="1">
      <c r="A125" s="6" t="s">
        <v>416</v>
      </c>
      <c r="B125" s="1" t="s">
        <v>419</v>
      </c>
      <c r="C125" s="1" t="s">
        <v>420</v>
      </c>
      <c r="D125" s="1" t="s">
        <v>421</v>
      </c>
      <c r="E125" s="6" t="s">
        <v>176</v>
      </c>
      <c r="F125" s="1" t="s">
        <v>182</v>
      </c>
      <c r="G125" s="10" t="s">
        <v>183</v>
      </c>
      <c r="H125" s="6" t="s">
        <v>128</v>
      </c>
      <c r="I125" s="4">
        <f>3734.67</f>
        <v>3734.67</v>
      </c>
      <c r="J125" s="9">
        <v>283.58999999999997</v>
      </c>
      <c r="K125" s="5" t="s">
        <v>180</v>
      </c>
      <c r="L125" s="66"/>
      <c r="M125" s="66"/>
    </row>
    <row r="126" spans="1:13">
      <c r="A126" s="6" t="s">
        <v>422</v>
      </c>
      <c r="B126" s="1" t="s">
        <v>356</v>
      </c>
      <c r="C126" s="1" t="s">
        <v>423</v>
      </c>
      <c r="D126" s="1" t="s">
        <v>424</v>
      </c>
      <c r="E126" s="6" t="s">
        <v>176</v>
      </c>
      <c r="F126" s="1" t="s">
        <v>184</v>
      </c>
      <c r="G126" s="10" t="s">
        <v>185</v>
      </c>
      <c r="H126" s="6" t="s">
        <v>124</v>
      </c>
      <c r="I126" s="4">
        <f>1766.85+2706.56</f>
        <v>4473.41</v>
      </c>
      <c r="J126" s="4">
        <v>1267.03</v>
      </c>
      <c r="K126" s="5" t="s">
        <v>180</v>
      </c>
      <c r="L126" s="66"/>
      <c r="M126" s="66"/>
    </row>
    <row r="127" spans="1:13">
      <c r="A127" s="6" t="s">
        <v>422</v>
      </c>
      <c r="B127" s="1" t="s">
        <v>425</v>
      </c>
      <c r="C127" s="1" t="s">
        <v>426</v>
      </c>
      <c r="D127" s="1" t="s">
        <v>427</v>
      </c>
      <c r="E127" s="6" t="s">
        <v>176</v>
      </c>
      <c r="F127" s="1" t="s">
        <v>186</v>
      </c>
      <c r="G127" s="10" t="s">
        <v>187</v>
      </c>
      <c r="H127" s="6" t="s">
        <v>124</v>
      </c>
      <c r="I127" s="4">
        <f>1766.85+1808.67</f>
        <v>3575.52</v>
      </c>
      <c r="J127" s="4">
        <v>902.46</v>
      </c>
      <c r="K127" s="5" t="s">
        <v>180</v>
      </c>
      <c r="L127" s="66"/>
      <c r="M127" s="66"/>
    </row>
    <row r="128" spans="1:13">
      <c r="A128" s="6" t="s">
        <v>428</v>
      </c>
      <c r="B128" s="1" t="s">
        <v>429</v>
      </c>
      <c r="C128" s="1" t="s">
        <v>305</v>
      </c>
      <c r="D128" s="1" t="s">
        <v>430</v>
      </c>
      <c r="E128" s="6" t="s">
        <v>188</v>
      </c>
      <c r="F128" s="1" t="s">
        <v>189</v>
      </c>
      <c r="G128" s="10" t="s">
        <v>190</v>
      </c>
      <c r="H128" s="6" t="s">
        <v>124</v>
      </c>
      <c r="I128" s="4">
        <f>1832.85+1835.92</f>
        <v>3668.77</v>
      </c>
      <c r="J128" s="9">
        <f>902.46</f>
        <v>902.46</v>
      </c>
      <c r="K128" s="5" t="s">
        <v>180</v>
      </c>
      <c r="L128" s="66"/>
      <c r="M128" s="66"/>
    </row>
    <row r="131" spans="1:9">
      <c r="A131" s="28" t="s">
        <v>432</v>
      </c>
    </row>
    <row r="133" spans="1:9">
      <c r="A133" s="6" t="s">
        <v>649</v>
      </c>
      <c r="B133" s="6" t="s">
        <v>650</v>
      </c>
      <c r="C133" s="38" t="s">
        <v>651</v>
      </c>
      <c r="D133" s="38"/>
      <c r="E133" s="62" t="s">
        <v>652</v>
      </c>
      <c r="F133" s="6" t="s">
        <v>653</v>
      </c>
      <c r="G133" s="10" t="s">
        <v>654</v>
      </c>
      <c r="H133" s="7" t="s">
        <v>655</v>
      </c>
      <c r="I133" s="8">
        <f>1528.96+2136.72+652.84</f>
        <v>4318.5199999999995</v>
      </c>
    </row>
    <row r="134" spans="1:9">
      <c r="A134" s="6" t="s">
        <v>656</v>
      </c>
      <c r="B134" s="35" t="s">
        <v>657</v>
      </c>
      <c r="C134" s="38" t="s">
        <v>658</v>
      </c>
      <c r="D134" s="38"/>
      <c r="E134" s="62" t="s">
        <v>652</v>
      </c>
      <c r="F134" s="6" t="s">
        <v>659</v>
      </c>
      <c r="G134" s="10" t="s">
        <v>660</v>
      </c>
      <c r="H134" s="7" t="s">
        <v>57</v>
      </c>
      <c r="I134" s="8">
        <f>3421.46</f>
        <v>3421.46</v>
      </c>
    </row>
    <row r="135" spans="1:9">
      <c r="A135" s="6" t="s">
        <v>661</v>
      </c>
      <c r="B135" s="6" t="s">
        <v>662</v>
      </c>
      <c r="C135" s="38" t="s">
        <v>663</v>
      </c>
      <c r="D135" s="38"/>
      <c r="E135" s="62" t="s">
        <v>652</v>
      </c>
      <c r="F135" s="6" t="s">
        <v>664</v>
      </c>
      <c r="G135" s="10" t="s">
        <v>665</v>
      </c>
      <c r="H135" s="7" t="s">
        <v>666</v>
      </c>
      <c r="I135" s="8">
        <f>761.06+5262.83</f>
        <v>6023.8899999999994</v>
      </c>
    </row>
    <row r="136" spans="1:9">
      <c r="A136" s="6" t="s">
        <v>667</v>
      </c>
      <c r="B136" s="6" t="s">
        <v>668</v>
      </c>
      <c r="C136" s="38" t="s">
        <v>669</v>
      </c>
      <c r="D136" s="38"/>
      <c r="E136" s="62" t="s">
        <v>652</v>
      </c>
      <c r="F136" s="6" t="s">
        <v>670</v>
      </c>
      <c r="G136" s="10" t="s">
        <v>671</v>
      </c>
      <c r="H136" s="7" t="s">
        <v>57</v>
      </c>
      <c r="I136" s="8">
        <f>2029.86+1409.5+1824.49</f>
        <v>5263.8499999999995</v>
      </c>
    </row>
    <row r="137" spans="1:9">
      <c r="A137" s="6" t="s">
        <v>672</v>
      </c>
      <c r="B137" s="6" t="s">
        <v>673</v>
      </c>
      <c r="C137" s="38" t="s">
        <v>674</v>
      </c>
      <c r="D137" s="38"/>
      <c r="E137" s="30" t="s">
        <v>675</v>
      </c>
      <c r="F137" s="6" t="s">
        <v>676</v>
      </c>
      <c r="G137" s="10" t="s">
        <v>677</v>
      </c>
      <c r="H137" s="7" t="s">
        <v>128</v>
      </c>
      <c r="I137" s="8">
        <f>3696.12</f>
        <v>3696.12</v>
      </c>
    </row>
    <row r="138" spans="1:9">
      <c r="A138" s="6" t="s">
        <v>678</v>
      </c>
      <c r="B138" s="6" t="s">
        <v>679</v>
      </c>
      <c r="C138" s="38" t="s">
        <v>680</v>
      </c>
      <c r="D138" s="38"/>
      <c r="E138" s="30" t="s">
        <v>681</v>
      </c>
      <c r="F138" s="6" t="s">
        <v>682</v>
      </c>
      <c r="G138" s="10" t="s">
        <v>683</v>
      </c>
      <c r="H138" s="7" t="s">
        <v>128</v>
      </c>
      <c r="I138" s="8">
        <f>3060.25</f>
        <v>3060.25</v>
      </c>
    </row>
    <row r="139" spans="1:9">
      <c r="A139" s="6" t="s">
        <v>684</v>
      </c>
      <c r="B139" s="6" t="s">
        <v>456</v>
      </c>
      <c r="C139" s="38" t="s">
        <v>685</v>
      </c>
      <c r="D139" s="38"/>
      <c r="E139" s="30" t="s">
        <v>458</v>
      </c>
      <c r="F139" s="6" t="s">
        <v>686</v>
      </c>
      <c r="G139" s="10" t="s">
        <v>687</v>
      </c>
      <c r="H139" s="7" t="s">
        <v>57</v>
      </c>
      <c r="I139" s="8">
        <f>2203.12</f>
        <v>2203.12</v>
      </c>
    </row>
    <row r="140" spans="1:9">
      <c r="A140" s="6" t="s">
        <v>684</v>
      </c>
      <c r="B140" s="6" t="s">
        <v>688</v>
      </c>
      <c r="C140" s="38" t="s">
        <v>689</v>
      </c>
      <c r="D140" s="38"/>
      <c r="E140" s="30" t="s">
        <v>458</v>
      </c>
      <c r="F140" s="6" t="s">
        <v>686</v>
      </c>
      <c r="G140" s="10" t="s">
        <v>687</v>
      </c>
      <c r="H140" s="7" t="s">
        <v>57</v>
      </c>
      <c r="I140" s="63">
        <f>2203.12</f>
        <v>2203.12</v>
      </c>
    </row>
    <row r="141" spans="1:9">
      <c r="A141" s="6" t="s">
        <v>433</v>
      </c>
      <c r="B141" s="6" t="s">
        <v>434</v>
      </c>
      <c r="C141" s="38" t="s">
        <v>435</v>
      </c>
      <c r="D141" s="38"/>
      <c r="E141" s="30" t="s">
        <v>436</v>
      </c>
      <c r="F141" s="6" t="s">
        <v>437</v>
      </c>
      <c r="G141" s="31" t="s">
        <v>438</v>
      </c>
      <c r="H141" s="32" t="s">
        <v>439</v>
      </c>
      <c r="I141" s="33">
        <f>847.39+1487.85</f>
        <v>2335.2399999999998</v>
      </c>
    </row>
    <row r="142" spans="1:9">
      <c r="A142" s="6" t="s">
        <v>433</v>
      </c>
      <c r="B142" s="6" t="s">
        <v>440</v>
      </c>
      <c r="C142" s="38" t="s">
        <v>441</v>
      </c>
      <c r="D142" s="38"/>
      <c r="E142" s="30" t="s">
        <v>436</v>
      </c>
      <c r="F142" s="6" t="s">
        <v>437</v>
      </c>
      <c r="G142" s="31" t="s">
        <v>438</v>
      </c>
      <c r="H142" s="32" t="s">
        <v>439</v>
      </c>
      <c r="I142" s="33">
        <f>2029.39+1377.25</f>
        <v>3406.6400000000003</v>
      </c>
    </row>
    <row r="143" spans="1:9">
      <c r="A143" s="6" t="s">
        <v>433</v>
      </c>
      <c r="B143" s="6" t="s">
        <v>442</v>
      </c>
      <c r="C143" s="38" t="s">
        <v>443</v>
      </c>
      <c r="D143" s="38"/>
      <c r="E143" s="30" t="s">
        <v>436</v>
      </c>
      <c r="F143" s="6" t="s">
        <v>437</v>
      </c>
      <c r="G143" s="31" t="s">
        <v>444</v>
      </c>
      <c r="H143" s="32" t="s">
        <v>57</v>
      </c>
      <c r="I143" s="33">
        <f>1768.36</f>
        <v>1768.36</v>
      </c>
    </row>
    <row r="144" spans="1:9">
      <c r="A144" s="6" t="s">
        <v>433</v>
      </c>
      <c r="B144" s="6" t="s">
        <v>445</v>
      </c>
      <c r="C144" s="38" t="s">
        <v>446</v>
      </c>
      <c r="D144" s="38"/>
      <c r="E144" s="30" t="s">
        <v>436</v>
      </c>
      <c r="F144" s="6" t="s">
        <v>437</v>
      </c>
      <c r="G144" s="31" t="s">
        <v>444</v>
      </c>
      <c r="H144" s="32" t="s">
        <v>57</v>
      </c>
      <c r="I144" s="33">
        <f>2013.42</f>
        <v>2013.42</v>
      </c>
    </row>
    <row r="145" spans="1:9">
      <c r="A145" s="6" t="s">
        <v>447</v>
      </c>
      <c r="B145" s="6" t="s">
        <v>448</v>
      </c>
      <c r="C145" s="38" t="s">
        <v>449</v>
      </c>
      <c r="D145" s="38"/>
      <c r="E145" s="30" t="s">
        <v>450</v>
      </c>
      <c r="F145" s="6" t="s">
        <v>451</v>
      </c>
      <c r="G145" s="31" t="s">
        <v>452</v>
      </c>
      <c r="H145" s="32" t="s">
        <v>35</v>
      </c>
      <c r="I145" s="33">
        <v>2785.36</v>
      </c>
    </row>
    <row r="146" spans="1:9">
      <c r="A146" s="6" t="s">
        <v>447</v>
      </c>
      <c r="B146" s="6" t="s">
        <v>453</v>
      </c>
      <c r="C146" s="38" t="s">
        <v>454</v>
      </c>
      <c r="D146" s="38"/>
      <c r="E146" s="30" t="s">
        <v>450</v>
      </c>
      <c r="F146" s="6" t="s">
        <v>451</v>
      </c>
      <c r="G146" s="31" t="s">
        <v>452</v>
      </c>
      <c r="H146" s="32" t="s">
        <v>35</v>
      </c>
      <c r="I146" s="33">
        <v>2785.36</v>
      </c>
    </row>
    <row r="147" spans="1:9" ht="16.5" customHeight="1">
      <c r="A147" s="6" t="s">
        <v>455</v>
      </c>
      <c r="B147" s="6" t="s">
        <v>456</v>
      </c>
      <c r="C147" s="38" t="s">
        <v>457</v>
      </c>
      <c r="D147" s="38"/>
      <c r="E147" s="30" t="s">
        <v>458</v>
      </c>
      <c r="F147" s="6" t="s">
        <v>459</v>
      </c>
      <c r="G147" s="31" t="s">
        <v>460</v>
      </c>
      <c r="H147" s="32" t="s">
        <v>57</v>
      </c>
      <c r="I147" s="33">
        <f>2926.86</f>
        <v>2926.86</v>
      </c>
    </row>
    <row r="148" spans="1:9" ht="16.5" customHeight="1">
      <c r="A148" s="6" t="s">
        <v>455</v>
      </c>
      <c r="B148" s="6" t="s">
        <v>461</v>
      </c>
      <c r="C148" s="38" t="s">
        <v>462</v>
      </c>
      <c r="D148" s="38"/>
      <c r="E148" s="30" t="s">
        <v>458</v>
      </c>
      <c r="F148" s="6" t="s">
        <v>459</v>
      </c>
      <c r="G148" s="31" t="s">
        <v>460</v>
      </c>
      <c r="H148" s="32" t="s">
        <v>57</v>
      </c>
      <c r="I148" s="33">
        <f>2926.86</f>
        <v>2926.86</v>
      </c>
    </row>
    <row r="149" spans="1:9" ht="18" customHeight="1">
      <c r="A149" s="6" t="s">
        <v>463</v>
      </c>
      <c r="B149" s="6" t="s">
        <v>464</v>
      </c>
      <c r="C149" s="38" t="s">
        <v>465</v>
      </c>
      <c r="D149" s="38"/>
      <c r="E149" s="30" t="s">
        <v>436</v>
      </c>
      <c r="F149" s="34" t="s">
        <v>466</v>
      </c>
      <c r="G149" s="31" t="s">
        <v>467</v>
      </c>
      <c r="H149" s="32" t="s">
        <v>468</v>
      </c>
      <c r="I149" s="33">
        <f>3321.42</f>
        <v>3321.42</v>
      </c>
    </row>
    <row r="150" spans="1:9">
      <c r="A150" s="6" t="s">
        <v>469</v>
      </c>
      <c r="B150" s="6" t="s">
        <v>448</v>
      </c>
      <c r="C150" s="38" t="s">
        <v>449</v>
      </c>
      <c r="D150" s="38"/>
      <c r="E150" s="30" t="s">
        <v>450</v>
      </c>
      <c r="F150" s="6" t="s">
        <v>470</v>
      </c>
      <c r="G150" s="31" t="s">
        <v>471</v>
      </c>
      <c r="H150" s="32" t="s">
        <v>10</v>
      </c>
      <c r="I150" s="33">
        <f>1586.85+1499.35</f>
        <v>3086.2</v>
      </c>
    </row>
    <row r="151" spans="1:9">
      <c r="A151" s="6" t="s">
        <v>469</v>
      </c>
      <c r="B151" s="6" t="s">
        <v>453</v>
      </c>
      <c r="C151" s="38" t="s">
        <v>454</v>
      </c>
      <c r="D151" s="38"/>
      <c r="E151" s="30" t="s">
        <v>450</v>
      </c>
      <c r="F151" s="6" t="s">
        <v>470</v>
      </c>
      <c r="G151" s="31" t="s">
        <v>471</v>
      </c>
      <c r="H151" s="32" t="s">
        <v>10</v>
      </c>
      <c r="I151" s="33">
        <f>1586.85+1499.35</f>
        <v>3086.2</v>
      </c>
    </row>
    <row r="152" spans="1:9">
      <c r="A152" s="6" t="s">
        <v>469</v>
      </c>
      <c r="B152" s="6" t="s">
        <v>472</v>
      </c>
      <c r="C152" s="38" t="s">
        <v>473</v>
      </c>
      <c r="D152" s="38"/>
      <c r="E152" s="30" t="s">
        <v>450</v>
      </c>
      <c r="F152" s="6" t="s">
        <v>470</v>
      </c>
      <c r="G152" s="31" t="s">
        <v>471</v>
      </c>
      <c r="H152" s="32" t="s">
        <v>10</v>
      </c>
      <c r="I152" s="33">
        <f>1586.85+1499.35</f>
        <v>3086.2</v>
      </c>
    </row>
    <row r="153" spans="1:9">
      <c r="A153" s="6" t="s">
        <v>469</v>
      </c>
      <c r="B153" s="6" t="s">
        <v>474</v>
      </c>
      <c r="C153" s="38" t="s">
        <v>475</v>
      </c>
      <c r="D153" s="38"/>
      <c r="E153" s="30" t="s">
        <v>450</v>
      </c>
      <c r="F153" s="6" t="s">
        <v>470</v>
      </c>
      <c r="G153" s="31" t="s">
        <v>471</v>
      </c>
      <c r="H153" s="32" t="s">
        <v>10</v>
      </c>
      <c r="I153" s="33">
        <f>1586.85+1499.35</f>
        <v>3086.2</v>
      </c>
    </row>
    <row r="154" spans="1:9">
      <c r="A154" s="6" t="s">
        <v>476</v>
      </c>
      <c r="B154" s="6" t="s">
        <v>477</v>
      </c>
      <c r="C154" s="38" t="s">
        <v>478</v>
      </c>
      <c r="D154" s="38"/>
      <c r="E154" s="30" t="s">
        <v>479</v>
      </c>
      <c r="F154" s="6" t="s">
        <v>480</v>
      </c>
      <c r="G154" s="31" t="s">
        <v>135</v>
      </c>
      <c r="H154" s="32" t="s">
        <v>481</v>
      </c>
      <c r="I154" s="33">
        <v>1353.57</v>
      </c>
    </row>
    <row r="155" spans="1:9">
      <c r="A155" s="6" t="s">
        <v>433</v>
      </c>
      <c r="B155" s="6" t="s">
        <v>482</v>
      </c>
      <c r="C155" s="38" t="s">
        <v>483</v>
      </c>
      <c r="D155" s="38"/>
      <c r="E155" s="30" t="s">
        <v>436</v>
      </c>
      <c r="F155" s="6" t="s">
        <v>484</v>
      </c>
      <c r="G155" s="31" t="s">
        <v>485</v>
      </c>
      <c r="H155" s="32" t="s">
        <v>35</v>
      </c>
      <c r="I155" s="33">
        <f>2770.36</f>
        <v>2770.36</v>
      </c>
    </row>
    <row r="156" spans="1:9">
      <c r="A156" s="6" t="s">
        <v>433</v>
      </c>
      <c r="B156" s="6" t="s">
        <v>442</v>
      </c>
      <c r="C156" s="38" t="s">
        <v>443</v>
      </c>
      <c r="D156" s="38"/>
      <c r="E156" s="30" t="s">
        <v>436</v>
      </c>
      <c r="F156" s="6" t="s">
        <v>437</v>
      </c>
      <c r="G156" s="31" t="s">
        <v>485</v>
      </c>
      <c r="H156" s="32" t="s">
        <v>35</v>
      </c>
      <c r="I156" s="33">
        <f>661.6</f>
        <v>661.6</v>
      </c>
    </row>
    <row r="157" spans="1:9">
      <c r="A157" s="6" t="s">
        <v>486</v>
      </c>
      <c r="B157" s="6" t="s">
        <v>487</v>
      </c>
      <c r="C157" s="38" t="s">
        <v>488</v>
      </c>
      <c r="D157" s="38"/>
      <c r="E157" s="30" t="s">
        <v>479</v>
      </c>
      <c r="F157" s="6" t="s">
        <v>489</v>
      </c>
      <c r="G157" s="31" t="s">
        <v>490</v>
      </c>
      <c r="H157" s="32" t="s">
        <v>57</v>
      </c>
      <c r="I157" s="33">
        <f>1921.57+1864.3</f>
        <v>3785.87</v>
      </c>
    </row>
    <row r="158" spans="1:9">
      <c r="A158" s="6" t="s">
        <v>491</v>
      </c>
      <c r="B158" s="6" t="s">
        <v>492</v>
      </c>
      <c r="C158" s="38" t="s">
        <v>493</v>
      </c>
      <c r="D158" s="38"/>
      <c r="E158" s="30" t="s">
        <v>479</v>
      </c>
      <c r="F158" s="6" t="s">
        <v>494</v>
      </c>
      <c r="G158" s="31" t="s">
        <v>495</v>
      </c>
      <c r="H158" s="32" t="s">
        <v>496</v>
      </c>
      <c r="I158" s="8">
        <f>1357.53+2132.84</f>
        <v>3490.37</v>
      </c>
    </row>
    <row r="159" spans="1:9">
      <c r="A159" s="35" t="s">
        <v>497</v>
      </c>
      <c r="B159" s="6" t="s">
        <v>498</v>
      </c>
      <c r="C159" s="38" t="s">
        <v>488</v>
      </c>
      <c r="D159" s="38"/>
      <c r="E159" s="30" t="s">
        <v>479</v>
      </c>
      <c r="F159" s="6" t="s">
        <v>494</v>
      </c>
      <c r="G159" s="31" t="s">
        <v>495</v>
      </c>
      <c r="H159" s="32" t="s">
        <v>496</v>
      </c>
      <c r="I159" s="8">
        <f>1359.81+1175.49</f>
        <v>2535.3000000000002</v>
      </c>
    </row>
    <row r="160" spans="1:9">
      <c r="A160" s="6" t="s">
        <v>499</v>
      </c>
      <c r="B160" s="6" t="s">
        <v>500</v>
      </c>
      <c r="C160" s="38" t="s">
        <v>418</v>
      </c>
      <c r="D160" s="38"/>
      <c r="E160" s="30" t="s">
        <v>479</v>
      </c>
      <c r="F160" s="6" t="s">
        <v>494</v>
      </c>
      <c r="G160" s="31" t="s">
        <v>501</v>
      </c>
      <c r="H160" s="32" t="s">
        <v>502</v>
      </c>
      <c r="I160" s="8">
        <f>2227.36</f>
        <v>2227.36</v>
      </c>
    </row>
    <row r="161" spans="1:9">
      <c r="A161" s="6" t="s">
        <v>503</v>
      </c>
      <c r="B161" s="6" t="s">
        <v>504</v>
      </c>
      <c r="C161" s="38" t="s">
        <v>505</v>
      </c>
      <c r="D161" s="38"/>
      <c r="E161" s="30" t="s">
        <v>506</v>
      </c>
      <c r="F161" s="37" t="s">
        <v>507</v>
      </c>
      <c r="G161" s="31" t="s">
        <v>508</v>
      </c>
      <c r="H161" s="36" t="s">
        <v>57</v>
      </c>
      <c r="I161" s="33">
        <f>1224.45+2028.36</f>
        <v>3252.81</v>
      </c>
    </row>
    <row r="162" spans="1:9">
      <c r="A162" s="6" t="s">
        <v>503</v>
      </c>
      <c r="B162" s="6" t="s">
        <v>509</v>
      </c>
      <c r="C162" s="38" t="s">
        <v>510</v>
      </c>
      <c r="D162" s="38"/>
      <c r="E162" s="30" t="s">
        <v>506</v>
      </c>
      <c r="F162" s="37" t="s">
        <v>507</v>
      </c>
      <c r="G162" s="31" t="s">
        <v>508</v>
      </c>
      <c r="H162" s="36" t="s">
        <v>57</v>
      </c>
      <c r="I162" s="33">
        <f>1224.45+2028.36</f>
        <v>3252.81</v>
      </c>
    </row>
    <row r="163" spans="1:9">
      <c r="I163" s="29"/>
    </row>
  </sheetData>
  <mergeCells count="42">
    <mergeCell ref="C139:D139"/>
    <mergeCell ref="C140:D140"/>
    <mergeCell ref="C134:D134"/>
    <mergeCell ref="C135:D135"/>
    <mergeCell ref="C136:D136"/>
    <mergeCell ref="C137:D137"/>
    <mergeCell ref="C138:D138"/>
    <mergeCell ref="C141:D141"/>
    <mergeCell ref="C142:D142"/>
    <mergeCell ref="C143:D14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C133:D13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9:D159"/>
    <mergeCell ref="C160:D160"/>
    <mergeCell ref="C161:D161"/>
    <mergeCell ref="C162:D162"/>
    <mergeCell ref="C154:D154"/>
    <mergeCell ref="C155:D155"/>
    <mergeCell ref="C156:D156"/>
    <mergeCell ref="C157:D157"/>
    <mergeCell ref="C158:D158"/>
  </mergeCells>
  <hyperlinks>
    <hyperlink ref="A29" r:id="rId1" display="https://sei.df.gov.br/sei/controlador.php?acao=protocolo_visualizar&amp;id_protocolo=27096131&amp;id_procedimento_atual=24041388&amp;infra_sistema=100000100&amp;infra_unidade_atual=110016838&amp;infra_hash=3ef7743d61a339248631ceb17077abf07a362dd68ce554723ecb9a9d6c14fcbc"/>
    <hyperlink ref="A28" r:id="rId2" display="https://sei.df.gov.br/sei/controlador.php?acao=protocolo_visualizar&amp;id_protocolo=27096131&amp;id_procedimento_atual=24041388&amp;infra_sistema=100000100&amp;infra_unidade_atual=110016838&amp;infra_hash=3ef7743d61a339248631ceb17077abf07a362dd68ce554723ecb9a9d6c14fcbc"/>
    <hyperlink ref="A30" r:id="rId3" display="https://sei.df.gov.br/sei/controlador.php?acao=protocolo_visualizar&amp;id_protocolo=27096131&amp;id_procedimento_atual=24041388&amp;infra_sistema=100000100&amp;infra_unidade_atual=110016838&amp;infra_hash=3ef7743d61a339248631ceb17077abf07a362dd68ce554723ecb9a9d6c14fcbc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2020-07-20T14:42:07Z</dcterms:created>
  <dcterms:modified xsi:type="dcterms:W3CDTF">2020-07-20T17:37:46Z</dcterms:modified>
</cp:coreProperties>
</file>