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115" windowHeight="6975"/>
  </bookViews>
  <sheets>
    <sheet name="RECEITA GERAL" sheetId="3" r:id="rId1"/>
  </sheets>
  <externalReferences>
    <externalReference r:id="rId2"/>
  </externalReferences>
  <definedNames>
    <definedName name="_xlnm.Print_Area" localSheetId="0">'RECEITA GERAL'!$A$1:$R$1257</definedName>
  </definedNames>
  <calcPr calcId="145621"/>
</workbook>
</file>

<file path=xl/calcChain.xml><?xml version="1.0" encoding="utf-8"?>
<calcChain xmlns="http://schemas.openxmlformats.org/spreadsheetml/2006/main">
  <c r="R1254" i="3" l="1"/>
  <c r="Q1254" i="3"/>
  <c r="P1254" i="3"/>
  <c r="R1253" i="3"/>
  <c r="Q1253" i="3"/>
  <c r="Q1255" i="3" s="1"/>
  <c r="P1253" i="3"/>
  <c r="R1241" i="3"/>
  <c r="Q1241" i="3"/>
  <c r="P1241" i="3"/>
  <c r="R1240" i="3"/>
  <c r="Q1240" i="3"/>
  <c r="P1240" i="3"/>
  <c r="R1239" i="3"/>
  <c r="Q1239" i="3"/>
  <c r="P1239" i="3"/>
  <c r="R1238" i="3"/>
  <c r="Q1238" i="3"/>
  <c r="P1238" i="3"/>
  <c r="R1237" i="3"/>
  <c r="Q1237" i="3"/>
  <c r="P1237" i="3"/>
  <c r="R1236" i="3"/>
  <c r="Q1236" i="3"/>
  <c r="P1236" i="3"/>
  <c r="R1235" i="3"/>
  <c r="Q1235" i="3"/>
  <c r="P1235" i="3"/>
  <c r="R1234" i="3"/>
  <c r="Q1234" i="3"/>
  <c r="R1233" i="3"/>
  <c r="Q1233" i="3"/>
  <c r="P1233" i="3"/>
  <c r="R1232" i="3"/>
  <c r="Q1232" i="3"/>
  <c r="P1232" i="3"/>
  <c r="R1231" i="3"/>
  <c r="Q1231" i="3"/>
  <c r="P1231" i="3"/>
  <c r="R1230" i="3"/>
  <c r="Q1230" i="3"/>
  <c r="P1230" i="3"/>
  <c r="R1228" i="3"/>
  <c r="Q1228" i="3"/>
  <c r="P1228" i="3"/>
  <c r="R1217" i="3"/>
  <c r="Q1217" i="3"/>
  <c r="P1217" i="3"/>
  <c r="R1213" i="3"/>
  <c r="Q1213" i="3"/>
  <c r="R1210" i="3"/>
  <c r="Q1210" i="3"/>
  <c r="P1210" i="3"/>
  <c r="R1209" i="3"/>
  <c r="Q1209" i="3"/>
  <c r="P1209" i="3"/>
  <c r="R1208" i="3"/>
  <c r="Q1208" i="3"/>
  <c r="R1203" i="3"/>
  <c r="Q1203" i="3"/>
  <c r="P1203" i="3"/>
  <c r="R1202" i="3"/>
  <c r="Q1202" i="3"/>
  <c r="P1202" i="3"/>
  <c r="R1196" i="3"/>
  <c r="Q1196" i="3"/>
  <c r="P1196" i="3"/>
  <c r="R1195" i="3"/>
  <c r="Q1195" i="3"/>
  <c r="P1195" i="3"/>
  <c r="R1191" i="3"/>
  <c r="Q1191" i="3"/>
  <c r="P1191" i="3"/>
  <c r="R1190" i="3"/>
  <c r="Q1190" i="3"/>
  <c r="P1190" i="3"/>
  <c r="R1189" i="3"/>
  <c r="Q1189" i="3"/>
  <c r="P1189" i="3"/>
  <c r="R1188" i="3"/>
  <c r="Q1188" i="3"/>
  <c r="P1188" i="3"/>
  <c r="R1182" i="3"/>
  <c r="Q1182" i="3"/>
  <c r="P1182" i="3"/>
  <c r="R1181" i="3"/>
  <c r="Q1181" i="3"/>
  <c r="R1177" i="3"/>
  <c r="Q1177" i="3"/>
  <c r="P1177" i="3"/>
  <c r="R1176" i="3"/>
  <c r="Q1176" i="3"/>
  <c r="P1176" i="3"/>
  <c r="R1170" i="3"/>
  <c r="Q1170" i="3"/>
  <c r="P1170" i="3"/>
  <c r="R1169" i="3"/>
  <c r="Q1169" i="3"/>
  <c r="P1169" i="3"/>
  <c r="R1168" i="3"/>
  <c r="Q1168" i="3"/>
  <c r="P1168" i="3"/>
  <c r="R1167" i="3"/>
  <c r="Q1167" i="3"/>
  <c r="P1167" i="3"/>
  <c r="R1163" i="3"/>
  <c r="Q1163" i="3"/>
  <c r="P1163" i="3"/>
  <c r="O1148" i="3"/>
  <c r="N1148" i="3"/>
  <c r="M1148" i="3"/>
  <c r="L1148" i="3"/>
  <c r="K1148" i="3"/>
  <c r="J1148" i="3"/>
  <c r="I1148" i="3"/>
  <c r="H1148" i="3"/>
  <c r="O1141" i="3"/>
  <c r="N1141" i="3"/>
  <c r="M1141" i="3"/>
  <c r="L1141" i="3"/>
  <c r="K1141" i="3"/>
  <c r="J1141" i="3"/>
  <c r="I1141" i="3"/>
  <c r="H1141" i="3"/>
  <c r="O1140" i="3"/>
  <c r="N1140" i="3"/>
  <c r="M1140" i="3"/>
  <c r="L1140" i="3"/>
  <c r="K1140" i="3"/>
  <c r="J1140" i="3"/>
  <c r="I1140" i="3"/>
  <c r="H1140" i="3"/>
  <c r="O1134" i="3"/>
  <c r="N1134" i="3"/>
  <c r="M1134" i="3"/>
  <c r="L1134" i="3"/>
  <c r="K1134" i="3"/>
  <c r="J1134" i="3"/>
  <c r="I1134" i="3"/>
  <c r="H1134" i="3"/>
  <c r="O1133" i="3"/>
  <c r="N1133" i="3"/>
  <c r="M1133" i="3"/>
  <c r="L1133" i="3"/>
  <c r="K1133" i="3"/>
  <c r="J1133" i="3"/>
  <c r="I1133" i="3"/>
  <c r="H1133" i="3"/>
  <c r="O1131" i="3"/>
  <c r="N1131" i="3"/>
  <c r="M1131" i="3"/>
  <c r="L1131" i="3"/>
  <c r="K1131" i="3"/>
  <c r="J1131" i="3"/>
  <c r="I1131" i="3"/>
  <c r="H1131" i="3"/>
  <c r="O1128" i="3"/>
  <c r="N1128" i="3"/>
  <c r="M1128" i="3"/>
  <c r="L1128" i="3"/>
  <c r="K1128" i="3"/>
  <c r="J1128" i="3"/>
  <c r="I1128" i="3"/>
  <c r="H1128" i="3"/>
  <c r="O1127" i="3"/>
  <c r="N1127" i="3"/>
  <c r="M1127" i="3"/>
  <c r="L1127" i="3"/>
  <c r="K1127" i="3"/>
  <c r="J1127" i="3"/>
  <c r="I1127" i="3"/>
  <c r="H1127" i="3"/>
  <c r="O1126" i="3"/>
  <c r="N1126" i="3"/>
  <c r="M1126" i="3"/>
  <c r="L1126" i="3"/>
  <c r="K1126" i="3"/>
  <c r="J1126" i="3"/>
  <c r="I1126" i="3"/>
  <c r="H1126" i="3"/>
  <c r="O1125" i="3"/>
  <c r="N1125" i="3"/>
  <c r="M1125" i="3"/>
  <c r="L1125" i="3"/>
  <c r="K1125" i="3"/>
  <c r="J1125" i="3"/>
  <c r="I1125" i="3"/>
  <c r="H1125" i="3"/>
  <c r="R1123" i="3"/>
  <c r="Q1123" i="3"/>
  <c r="Q1122" i="3" s="1"/>
  <c r="P1123" i="3"/>
  <c r="O1123" i="3"/>
  <c r="O1122" i="3" s="1"/>
  <c r="O1121" i="3" s="1"/>
  <c r="N1123" i="3"/>
  <c r="M1123" i="3"/>
  <c r="M1122" i="3" s="1"/>
  <c r="L1123" i="3"/>
  <c r="K1123" i="3"/>
  <c r="K1122" i="3" s="1"/>
  <c r="K1121" i="3" s="1"/>
  <c r="J1123" i="3"/>
  <c r="I1123" i="3"/>
  <c r="I1122" i="3" s="1"/>
  <c r="H1123" i="3"/>
  <c r="R1122" i="3"/>
  <c r="R1121" i="3" s="1"/>
  <c r="R1112" i="3" s="1"/>
  <c r="P1122" i="3"/>
  <c r="P1121" i="3" s="1"/>
  <c r="N1122" i="3"/>
  <c r="N1121" i="3" s="1"/>
  <c r="L1122" i="3"/>
  <c r="L1121" i="3" s="1"/>
  <c r="J1122" i="3"/>
  <c r="J1121" i="3" s="1"/>
  <c r="H1122" i="3"/>
  <c r="H1121" i="3" s="1"/>
  <c r="Q1121" i="3"/>
  <c r="M1121" i="3"/>
  <c r="I1121" i="3"/>
  <c r="R1119" i="3"/>
  <c r="R1118" i="3" s="1"/>
  <c r="Q1119" i="3"/>
  <c r="P1119" i="3"/>
  <c r="P1118" i="3" s="1"/>
  <c r="P1117" i="3" s="1"/>
  <c r="O1119" i="3"/>
  <c r="N1119" i="3"/>
  <c r="N1118" i="3" s="1"/>
  <c r="M1119" i="3"/>
  <c r="L1119" i="3"/>
  <c r="L1118" i="3" s="1"/>
  <c r="L1117" i="3" s="1"/>
  <c r="K1119" i="3"/>
  <c r="J1119" i="3"/>
  <c r="J1118" i="3" s="1"/>
  <c r="I1119" i="3"/>
  <c r="H1119" i="3"/>
  <c r="H1118" i="3" s="1"/>
  <c r="H1117" i="3" s="1"/>
  <c r="Q1118" i="3"/>
  <c r="Q1117" i="3" s="1"/>
  <c r="O1118" i="3"/>
  <c r="O1117" i="3" s="1"/>
  <c r="M1118" i="3"/>
  <c r="M1117" i="3" s="1"/>
  <c r="K1118" i="3"/>
  <c r="K1117" i="3" s="1"/>
  <c r="I1118" i="3"/>
  <c r="I1117" i="3" s="1"/>
  <c r="R1117" i="3"/>
  <c r="N1117" i="3"/>
  <c r="J1117" i="3"/>
  <c r="R1115" i="3"/>
  <c r="Q1115" i="3"/>
  <c r="Q1114" i="3" s="1"/>
  <c r="Q1113" i="3" s="1"/>
  <c r="P1115" i="3"/>
  <c r="O1115" i="3"/>
  <c r="O1114" i="3" s="1"/>
  <c r="O1113" i="3" s="1"/>
  <c r="N1115" i="3"/>
  <c r="M1115" i="3"/>
  <c r="M1114" i="3" s="1"/>
  <c r="M1113" i="3" s="1"/>
  <c r="L1115" i="3"/>
  <c r="K1115" i="3"/>
  <c r="K1114" i="3" s="1"/>
  <c r="K1113" i="3" s="1"/>
  <c r="J1115" i="3"/>
  <c r="I1115" i="3"/>
  <c r="I1114" i="3" s="1"/>
  <c r="I1113" i="3" s="1"/>
  <c r="H1115" i="3"/>
  <c r="R1114" i="3"/>
  <c r="R1113" i="3" s="1"/>
  <c r="P1114" i="3"/>
  <c r="P1113" i="3" s="1"/>
  <c r="P1112" i="3" s="1"/>
  <c r="N1114" i="3"/>
  <c r="N1113" i="3" s="1"/>
  <c r="L1114" i="3"/>
  <c r="L1113" i="3" s="1"/>
  <c r="J1114" i="3"/>
  <c r="J1113" i="3" s="1"/>
  <c r="H1114" i="3"/>
  <c r="H1113" i="3" s="1"/>
  <c r="H1112" i="3" s="1"/>
  <c r="H1111" i="3" s="1"/>
  <c r="N1112" i="3"/>
  <c r="N1111" i="3" s="1"/>
  <c r="R1109" i="3"/>
  <c r="Q1109" i="3"/>
  <c r="Q1108" i="3" s="1"/>
  <c r="Q1107" i="3" s="1"/>
  <c r="Q1106" i="3" s="1"/>
  <c r="P1109" i="3"/>
  <c r="O1109" i="3"/>
  <c r="O1108" i="3" s="1"/>
  <c r="O1107" i="3" s="1"/>
  <c r="O1106" i="3" s="1"/>
  <c r="N1109" i="3"/>
  <c r="M1109" i="3"/>
  <c r="M1108" i="3" s="1"/>
  <c r="M1107" i="3" s="1"/>
  <c r="M1106" i="3" s="1"/>
  <c r="L1109" i="3"/>
  <c r="K1109" i="3"/>
  <c r="K1108" i="3" s="1"/>
  <c r="K1107" i="3" s="1"/>
  <c r="K1106" i="3" s="1"/>
  <c r="J1109" i="3"/>
  <c r="I1109" i="3"/>
  <c r="I1108" i="3" s="1"/>
  <c r="I1107" i="3" s="1"/>
  <c r="I1106" i="3" s="1"/>
  <c r="H1109" i="3"/>
  <c r="R1108" i="3"/>
  <c r="R1107" i="3" s="1"/>
  <c r="P1108" i="3"/>
  <c r="P1107" i="3" s="1"/>
  <c r="P1106" i="3" s="1"/>
  <c r="N1108" i="3"/>
  <c r="N1107" i="3" s="1"/>
  <c r="L1108" i="3"/>
  <c r="L1107" i="3" s="1"/>
  <c r="L1106" i="3" s="1"/>
  <c r="J1108" i="3"/>
  <c r="J1107" i="3" s="1"/>
  <c r="J1106" i="3" s="1"/>
  <c r="H1108" i="3"/>
  <c r="H1107" i="3" s="1"/>
  <c r="H1106" i="3" s="1"/>
  <c r="R1106" i="3"/>
  <c r="N1106" i="3"/>
  <c r="R1103" i="3"/>
  <c r="Q1103" i="3"/>
  <c r="Q1100" i="3" s="1"/>
  <c r="Q1099" i="3" s="1"/>
  <c r="Q1098" i="3" s="1"/>
  <c r="Q1097" i="3" s="1"/>
  <c r="P1103" i="3"/>
  <c r="O1103" i="3"/>
  <c r="N1103" i="3"/>
  <c r="M1103" i="3"/>
  <c r="M1100" i="3" s="1"/>
  <c r="M1099" i="3" s="1"/>
  <c r="M1098" i="3" s="1"/>
  <c r="M1097" i="3" s="1"/>
  <c r="L1103" i="3"/>
  <c r="K1103" i="3"/>
  <c r="J1103" i="3"/>
  <c r="I1103" i="3"/>
  <c r="I1100" i="3" s="1"/>
  <c r="I1099" i="3" s="1"/>
  <c r="H1103" i="3"/>
  <c r="R1101" i="3"/>
  <c r="R1100" i="3" s="1"/>
  <c r="Q1101" i="3"/>
  <c r="P1101" i="3"/>
  <c r="P1100" i="3" s="1"/>
  <c r="P1099" i="3" s="1"/>
  <c r="P1098" i="3" s="1"/>
  <c r="O1101" i="3"/>
  <c r="N1101" i="3"/>
  <c r="N1100" i="3" s="1"/>
  <c r="M1101" i="3"/>
  <c r="L1101" i="3"/>
  <c r="L1100" i="3" s="1"/>
  <c r="L1099" i="3" s="1"/>
  <c r="L1098" i="3" s="1"/>
  <c r="L1097" i="3" s="1"/>
  <c r="K1101" i="3"/>
  <c r="J1101" i="3"/>
  <c r="J1100" i="3" s="1"/>
  <c r="I1101" i="3"/>
  <c r="H1101" i="3"/>
  <c r="H1100" i="3" s="1"/>
  <c r="H1099" i="3" s="1"/>
  <c r="H1098" i="3" s="1"/>
  <c r="H1097" i="3" s="1"/>
  <c r="O1100" i="3"/>
  <c r="O1099" i="3" s="1"/>
  <c r="O1098" i="3" s="1"/>
  <c r="O1097" i="3" s="1"/>
  <c r="K1100" i="3"/>
  <c r="K1099" i="3" s="1"/>
  <c r="K1098" i="3" s="1"/>
  <c r="K1097" i="3" s="1"/>
  <c r="R1099" i="3"/>
  <c r="R1098" i="3" s="1"/>
  <c r="R1097" i="3" s="1"/>
  <c r="N1099" i="3"/>
  <c r="N1098" i="3" s="1"/>
  <c r="N1097" i="3" s="1"/>
  <c r="J1099" i="3"/>
  <c r="J1098" i="3" s="1"/>
  <c r="J1097" i="3" s="1"/>
  <c r="I1098" i="3"/>
  <c r="I1097" i="3" s="1"/>
  <c r="P1097" i="3"/>
  <c r="R1093" i="3"/>
  <c r="Q1093" i="3"/>
  <c r="Q1092" i="3" s="1"/>
  <c r="P1093" i="3"/>
  <c r="O1093" i="3"/>
  <c r="O1092" i="3" s="1"/>
  <c r="O1091" i="3" s="1"/>
  <c r="O1090" i="3" s="1"/>
  <c r="N1093" i="3"/>
  <c r="M1093" i="3"/>
  <c r="M1092" i="3" s="1"/>
  <c r="M1091" i="3" s="1"/>
  <c r="M1090" i="3" s="1"/>
  <c r="L1093" i="3"/>
  <c r="K1093" i="3"/>
  <c r="K1092" i="3" s="1"/>
  <c r="K1091" i="3" s="1"/>
  <c r="K1090" i="3" s="1"/>
  <c r="J1093" i="3"/>
  <c r="I1093" i="3"/>
  <c r="I1092" i="3" s="1"/>
  <c r="I1091" i="3" s="1"/>
  <c r="I1090" i="3" s="1"/>
  <c r="H1093" i="3"/>
  <c r="R1092" i="3"/>
  <c r="R1091" i="3" s="1"/>
  <c r="R1090" i="3" s="1"/>
  <c r="P1092" i="3"/>
  <c r="P1091" i="3" s="1"/>
  <c r="N1092" i="3"/>
  <c r="N1091" i="3" s="1"/>
  <c r="N1090" i="3" s="1"/>
  <c r="L1092" i="3"/>
  <c r="L1091" i="3" s="1"/>
  <c r="J1092" i="3"/>
  <c r="J1091" i="3" s="1"/>
  <c r="J1090" i="3" s="1"/>
  <c r="H1092" i="3"/>
  <c r="H1091" i="3" s="1"/>
  <c r="H1090" i="3" s="1"/>
  <c r="Q1091" i="3"/>
  <c r="Q1090" i="3" s="1"/>
  <c r="P1090" i="3"/>
  <c r="L1090" i="3"/>
  <c r="P1088" i="3"/>
  <c r="Q1088" i="3" s="1"/>
  <c r="P1087" i="3"/>
  <c r="O1087" i="3"/>
  <c r="N1087" i="3"/>
  <c r="M1087" i="3"/>
  <c r="L1087" i="3"/>
  <c r="K1087" i="3"/>
  <c r="J1087" i="3"/>
  <c r="I1087" i="3"/>
  <c r="H1087" i="3"/>
  <c r="R1085" i="3"/>
  <c r="Q1085" i="3"/>
  <c r="P1085" i="3"/>
  <c r="O1085" i="3"/>
  <c r="O1084" i="3" s="1"/>
  <c r="N1085" i="3"/>
  <c r="M1085" i="3"/>
  <c r="M1084" i="3" s="1"/>
  <c r="L1085" i="3"/>
  <c r="K1085" i="3"/>
  <c r="K1084" i="3" s="1"/>
  <c r="J1085" i="3"/>
  <c r="I1085" i="3"/>
  <c r="I1084" i="3" s="1"/>
  <c r="H1085" i="3"/>
  <c r="P1084" i="3"/>
  <c r="N1084" i="3"/>
  <c r="L1084" i="3"/>
  <c r="J1084" i="3"/>
  <c r="H1084" i="3"/>
  <c r="R1082" i="3"/>
  <c r="Q1082" i="3"/>
  <c r="Q1081" i="3" s="1"/>
  <c r="P1082" i="3"/>
  <c r="O1082" i="3"/>
  <c r="O1081" i="3" s="1"/>
  <c r="O1080" i="3" s="1"/>
  <c r="O1079" i="3" s="1"/>
  <c r="N1082" i="3"/>
  <c r="M1082" i="3"/>
  <c r="M1081" i="3" s="1"/>
  <c r="L1082" i="3"/>
  <c r="K1082" i="3"/>
  <c r="K1081" i="3" s="1"/>
  <c r="K1080" i="3" s="1"/>
  <c r="K1079" i="3" s="1"/>
  <c r="J1082" i="3"/>
  <c r="I1082" i="3"/>
  <c r="I1081" i="3" s="1"/>
  <c r="H1082" i="3"/>
  <c r="R1081" i="3"/>
  <c r="P1081" i="3"/>
  <c r="P1080" i="3" s="1"/>
  <c r="P1079" i="3" s="1"/>
  <c r="N1081" i="3"/>
  <c r="L1081" i="3"/>
  <c r="L1080" i="3" s="1"/>
  <c r="L1079" i="3" s="1"/>
  <c r="J1081" i="3"/>
  <c r="J1080" i="3" s="1"/>
  <c r="H1081" i="3"/>
  <c r="H1080" i="3" s="1"/>
  <c r="H1079" i="3" s="1"/>
  <c r="M1080" i="3"/>
  <c r="M1079" i="3" s="1"/>
  <c r="I1080" i="3"/>
  <c r="I1079" i="3" s="1"/>
  <c r="J1079" i="3"/>
  <c r="P1078" i="3"/>
  <c r="Q1078" i="3" s="1"/>
  <c r="P1077" i="3"/>
  <c r="O1077" i="3"/>
  <c r="N1077" i="3"/>
  <c r="M1077" i="3"/>
  <c r="L1077" i="3"/>
  <c r="K1077" i="3"/>
  <c r="J1077" i="3"/>
  <c r="I1077" i="3"/>
  <c r="H1077" i="3"/>
  <c r="R1074" i="3"/>
  <c r="Q1074" i="3"/>
  <c r="P1074" i="3"/>
  <c r="O1074" i="3"/>
  <c r="O1063" i="3" s="1"/>
  <c r="O1062" i="3" s="1"/>
  <c r="O1061" i="3" s="1"/>
  <c r="N1074" i="3"/>
  <c r="M1074" i="3"/>
  <c r="L1074" i="3"/>
  <c r="K1074" i="3"/>
  <c r="J1074" i="3"/>
  <c r="I1074" i="3"/>
  <c r="H1074" i="3"/>
  <c r="R1072" i="3"/>
  <c r="Q1072" i="3"/>
  <c r="P1072" i="3"/>
  <c r="O1072" i="3"/>
  <c r="N1072" i="3"/>
  <c r="M1072" i="3"/>
  <c r="L1072" i="3"/>
  <c r="K1072" i="3"/>
  <c r="J1072" i="3"/>
  <c r="I1072" i="3"/>
  <c r="H1072" i="3"/>
  <c r="R1069" i="3"/>
  <c r="Q1069" i="3"/>
  <c r="P1069" i="3"/>
  <c r="O1069" i="3"/>
  <c r="N1069" i="3"/>
  <c r="M1069" i="3"/>
  <c r="M1063" i="3" s="1"/>
  <c r="M1062" i="3" s="1"/>
  <c r="L1069" i="3"/>
  <c r="K1069" i="3"/>
  <c r="J1069" i="3"/>
  <c r="I1069" i="3"/>
  <c r="I1063" i="3" s="1"/>
  <c r="I1062" i="3" s="1"/>
  <c r="H1069" i="3"/>
  <c r="R1067" i="3"/>
  <c r="Q1067" i="3"/>
  <c r="P1067" i="3"/>
  <c r="O1067" i="3"/>
  <c r="N1067" i="3"/>
  <c r="M1067" i="3"/>
  <c r="L1067" i="3"/>
  <c r="K1067" i="3"/>
  <c r="J1067" i="3"/>
  <c r="I1067" i="3"/>
  <c r="H1067" i="3"/>
  <c r="P1066" i="3"/>
  <c r="Q1066" i="3" s="1"/>
  <c r="P1064" i="3"/>
  <c r="P1063" i="3" s="1"/>
  <c r="P1062" i="3" s="1"/>
  <c r="P1061" i="3" s="1"/>
  <c r="O1064" i="3"/>
  <c r="N1064" i="3"/>
  <c r="N1063" i="3" s="1"/>
  <c r="N1062" i="3" s="1"/>
  <c r="N1061" i="3" s="1"/>
  <c r="M1064" i="3"/>
  <c r="L1064" i="3"/>
  <c r="L1063" i="3" s="1"/>
  <c r="L1062" i="3" s="1"/>
  <c r="L1061" i="3" s="1"/>
  <c r="L1041" i="3" s="1"/>
  <c r="K1064" i="3"/>
  <c r="J1064" i="3"/>
  <c r="J1063" i="3" s="1"/>
  <c r="J1062" i="3" s="1"/>
  <c r="J1061" i="3" s="1"/>
  <c r="I1064" i="3"/>
  <c r="H1064" i="3"/>
  <c r="H1063" i="3" s="1"/>
  <c r="H1062" i="3" s="1"/>
  <c r="H1061" i="3" s="1"/>
  <c r="K1063" i="3"/>
  <c r="K1062" i="3" s="1"/>
  <c r="K1061" i="3" s="1"/>
  <c r="M1061" i="3"/>
  <c r="I1061" i="3"/>
  <c r="R1059" i="3"/>
  <c r="R1058" i="3" s="1"/>
  <c r="Q1059" i="3"/>
  <c r="P1059" i="3"/>
  <c r="P1058" i="3" s="1"/>
  <c r="P1057" i="3" s="1"/>
  <c r="P1056" i="3" s="1"/>
  <c r="O1059" i="3"/>
  <c r="N1059" i="3"/>
  <c r="N1058" i="3" s="1"/>
  <c r="N1057" i="3" s="1"/>
  <c r="N1056" i="3" s="1"/>
  <c r="M1059" i="3"/>
  <c r="L1059" i="3"/>
  <c r="L1058" i="3" s="1"/>
  <c r="L1057" i="3" s="1"/>
  <c r="L1056" i="3" s="1"/>
  <c r="K1059" i="3"/>
  <c r="J1059" i="3"/>
  <c r="J1058" i="3" s="1"/>
  <c r="J1057" i="3" s="1"/>
  <c r="J1056" i="3" s="1"/>
  <c r="I1059" i="3"/>
  <c r="H1059" i="3"/>
  <c r="H1058" i="3" s="1"/>
  <c r="H1057" i="3" s="1"/>
  <c r="H1056" i="3" s="1"/>
  <c r="Q1058" i="3"/>
  <c r="Q1057" i="3" s="1"/>
  <c r="O1058" i="3"/>
  <c r="O1057" i="3" s="1"/>
  <c r="O1056" i="3" s="1"/>
  <c r="M1058" i="3"/>
  <c r="M1057" i="3" s="1"/>
  <c r="K1058" i="3"/>
  <c r="K1057" i="3" s="1"/>
  <c r="K1056" i="3" s="1"/>
  <c r="I1058" i="3"/>
  <c r="I1057" i="3" s="1"/>
  <c r="I1056" i="3" s="1"/>
  <c r="R1057" i="3"/>
  <c r="R1056" i="3" s="1"/>
  <c r="Q1056" i="3"/>
  <c r="M1056" i="3"/>
  <c r="P1055" i="3"/>
  <c r="P1226" i="3" s="1"/>
  <c r="P1054" i="3"/>
  <c r="P1225" i="3" s="1"/>
  <c r="P1053" i="3"/>
  <c r="P1052" i="3"/>
  <c r="P1223" i="3" s="1"/>
  <c r="O1050" i="3"/>
  <c r="N1050" i="3"/>
  <c r="N1049" i="3" s="1"/>
  <c r="N1048" i="3" s="1"/>
  <c r="N1047" i="3" s="1"/>
  <c r="M1050" i="3"/>
  <c r="L1050" i="3"/>
  <c r="K1050" i="3"/>
  <c r="J1050" i="3"/>
  <c r="J1049" i="3" s="1"/>
  <c r="J1048" i="3" s="1"/>
  <c r="J1047" i="3" s="1"/>
  <c r="I1050" i="3"/>
  <c r="H1050" i="3"/>
  <c r="H1049" i="3" s="1"/>
  <c r="H1048" i="3" s="1"/>
  <c r="H1047" i="3" s="1"/>
  <c r="H1041" i="3" s="1"/>
  <c r="O1049" i="3"/>
  <c r="O1048" i="3" s="1"/>
  <c r="O1047" i="3" s="1"/>
  <c r="M1049" i="3"/>
  <c r="L1049" i="3"/>
  <c r="L1048" i="3" s="1"/>
  <c r="L1047" i="3" s="1"/>
  <c r="K1049" i="3"/>
  <c r="K1048" i="3" s="1"/>
  <c r="I1049" i="3"/>
  <c r="I1048" i="3" s="1"/>
  <c r="I1047" i="3" s="1"/>
  <c r="M1048" i="3"/>
  <c r="M1047" i="3" s="1"/>
  <c r="K1047" i="3"/>
  <c r="R1045" i="3"/>
  <c r="R1044" i="3" s="1"/>
  <c r="R1043" i="3" s="1"/>
  <c r="R1042" i="3" s="1"/>
  <c r="Q1045" i="3"/>
  <c r="Q1044" i="3" s="1"/>
  <c r="Q1043" i="3" s="1"/>
  <c r="Q1042" i="3" s="1"/>
  <c r="P1045" i="3"/>
  <c r="O1045" i="3"/>
  <c r="N1045" i="3"/>
  <c r="N1044" i="3" s="1"/>
  <c r="N1043" i="3" s="1"/>
  <c r="N1042" i="3" s="1"/>
  <c r="M1045" i="3"/>
  <c r="M1044" i="3" s="1"/>
  <c r="M1043" i="3" s="1"/>
  <c r="M1042" i="3" s="1"/>
  <c r="M1041" i="3" s="1"/>
  <c r="L1045" i="3"/>
  <c r="K1045" i="3"/>
  <c r="J1045" i="3"/>
  <c r="J1044" i="3" s="1"/>
  <c r="J1043" i="3" s="1"/>
  <c r="J1042" i="3" s="1"/>
  <c r="I1045" i="3"/>
  <c r="I1044" i="3" s="1"/>
  <c r="I1043" i="3" s="1"/>
  <c r="I1042" i="3" s="1"/>
  <c r="I1041" i="3" s="1"/>
  <c r="H1045" i="3"/>
  <c r="P1044" i="3"/>
  <c r="O1044" i="3"/>
  <c r="O1043" i="3" s="1"/>
  <c r="L1044" i="3"/>
  <c r="K1044" i="3"/>
  <c r="K1043" i="3" s="1"/>
  <c r="H1044" i="3"/>
  <c r="P1043" i="3"/>
  <c r="P1042" i="3" s="1"/>
  <c r="L1043" i="3"/>
  <c r="L1042" i="3" s="1"/>
  <c r="H1043" i="3"/>
  <c r="H1042" i="3" s="1"/>
  <c r="O1042" i="3"/>
  <c r="K1042" i="3"/>
  <c r="K1041" i="3" s="1"/>
  <c r="P1040" i="3"/>
  <c r="P1204" i="3" s="1"/>
  <c r="P1039" i="3"/>
  <c r="P1201" i="3" s="1"/>
  <c r="P1038" i="3"/>
  <c r="O1038" i="3"/>
  <c r="O1037" i="3" s="1"/>
  <c r="O1036" i="3" s="1"/>
  <c r="O1035" i="3" s="1"/>
  <c r="N1038" i="3"/>
  <c r="N1037" i="3" s="1"/>
  <c r="N1036" i="3" s="1"/>
  <c r="M1038" i="3"/>
  <c r="M1037" i="3" s="1"/>
  <c r="L1038" i="3"/>
  <c r="K1038" i="3"/>
  <c r="K1037" i="3" s="1"/>
  <c r="K1036" i="3" s="1"/>
  <c r="K1035" i="3" s="1"/>
  <c r="J1038" i="3"/>
  <c r="J1037" i="3" s="1"/>
  <c r="J1036" i="3" s="1"/>
  <c r="J1035" i="3" s="1"/>
  <c r="I1038" i="3"/>
  <c r="I1037" i="3" s="1"/>
  <c r="H1038" i="3"/>
  <c r="P1037" i="3"/>
  <c r="P1036" i="3" s="1"/>
  <c r="P1035" i="3" s="1"/>
  <c r="L1037" i="3"/>
  <c r="L1036" i="3" s="1"/>
  <c r="L1035" i="3" s="1"/>
  <c r="H1037" i="3"/>
  <c r="H1036" i="3" s="1"/>
  <c r="H1035" i="3" s="1"/>
  <c r="M1036" i="3"/>
  <c r="M1035" i="3" s="1"/>
  <c r="I1036" i="3"/>
  <c r="I1035" i="3" s="1"/>
  <c r="N1035" i="3"/>
  <c r="P1034" i="3"/>
  <c r="P1033" i="3"/>
  <c r="P1032" i="3"/>
  <c r="R1031" i="3"/>
  <c r="Q1031" i="3"/>
  <c r="P1031" i="3"/>
  <c r="O1031" i="3"/>
  <c r="N1031" i="3"/>
  <c r="M1031" i="3"/>
  <c r="L1031" i="3"/>
  <c r="K1031" i="3"/>
  <c r="J1031" i="3"/>
  <c r="I1031" i="3"/>
  <c r="H1031" i="3"/>
  <c r="P1030" i="3"/>
  <c r="R1029" i="3"/>
  <c r="Q1029" i="3"/>
  <c r="P1029" i="3"/>
  <c r="P1028" i="3" s="1"/>
  <c r="O1029" i="3"/>
  <c r="N1029" i="3"/>
  <c r="M1029" i="3"/>
  <c r="L1029" i="3"/>
  <c r="L1028" i="3" s="1"/>
  <c r="K1029" i="3"/>
  <c r="J1029" i="3"/>
  <c r="I1029" i="3"/>
  <c r="H1029" i="3"/>
  <c r="H1028" i="3" s="1"/>
  <c r="R1028" i="3"/>
  <c r="Q1028" i="3"/>
  <c r="O1028" i="3"/>
  <c r="N1028" i="3"/>
  <c r="M1028" i="3"/>
  <c r="K1028" i="3"/>
  <c r="J1028" i="3"/>
  <c r="I1028" i="3"/>
  <c r="P1027" i="3"/>
  <c r="P1234" i="3" s="1"/>
  <c r="P1026" i="3"/>
  <c r="Q1026" i="3" s="1"/>
  <c r="R1026" i="3" s="1"/>
  <c r="P1025" i="3"/>
  <c r="P1214" i="3" s="1"/>
  <c r="P1024" i="3"/>
  <c r="Q1024" i="3" s="1"/>
  <c r="P1023" i="3"/>
  <c r="P1022" i="3" s="1"/>
  <c r="O1022" i="3"/>
  <c r="N1022" i="3"/>
  <c r="M1022" i="3"/>
  <c r="M998" i="3" s="1"/>
  <c r="M997" i="3" s="1"/>
  <c r="L1022" i="3"/>
  <c r="K1022" i="3"/>
  <c r="J1022" i="3"/>
  <c r="I1022" i="3"/>
  <c r="H1022" i="3"/>
  <c r="P1021" i="3"/>
  <c r="P1020" i="3"/>
  <c r="R1019" i="3"/>
  <c r="Q1019" i="3"/>
  <c r="P1019" i="3"/>
  <c r="O1019" i="3"/>
  <c r="N1019" i="3"/>
  <c r="M1019" i="3"/>
  <c r="L1019" i="3"/>
  <c r="K1019" i="3"/>
  <c r="J1019" i="3"/>
  <c r="I1019" i="3"/>
  <c r="H1019" i="3"/>
  <c r="P1018" i="3"/>
  <c r="R1017" i="3"/>
  <c r="Q1017" i="3"/>
  <c r="P1017" i="3"/>
  <c r="O1017" i="3"/>
  <c r="N1017" i="3"/>
  <c r="M1017" i="3"/>
  <c r="L1017" i="3"/>
  <c r="K1017" i="3"/>
  <c r="J1017" i="3"/>
  <c r="I1017" i="3"/>
  <c r="H1017" i="3"/>
  <c r="P1016" i="3"/>
  <c r="Q1016" i="3" s="1"/>
  <c r="P1015" i="3"/>
  <c r="O1015" i="3"/>
  <c r="N1015" i="3"/>
  <c r="M1015" i="3"/>
  <c r="L1015" i="3"/>
  <c r="K1015" i="3"/>
  <c r="J1015" i="3"/>
  <c r="I1015" i="3"/>
  <c r="H1015" i="3"/>
  <c r="P1014" i="3"/>
  <c r="P1013" i="3"/>
  <c r="Q1013" i="3" s="1"/>
  <c r="O1012" i="3"/>
  <c r="N1012" i="3"/>
  <c r="M1012" i="3"/>
  <c r="L1012" i="3"/>
  <c r="K1012" i="3"/>
  <c r="J1012" i="3"/>
  <c r="I1012" i="3"/>
  <c r="H1012" i="3"/>
  <c r="P1011" i="3"/>
  <c r="P1010" i="3" s="1"/>
  <c r="R1010" i="3"/>
  <c r="Q1010" i="3"/>
  <c r="O1010" i="3"/>
  <c r="N1010" i="3"/>
  <c r="M1010" i="3"/>
  <c r="L1010" i="3"/>
  <c r="K1010" i="3"/>
  <c r="J1010" i="3"/>
  <c r="I1010" i="3"/>
  <c r="H1010" i="3"/>
  <c r="P1009" i="3"/>
  <c r="P1008" i="3"/>
  <c r="P1181" i="3" s="1"/>
  <c r="P1007" i="3"/>
  <c r="R1006" i="3"/>
  <c r="Q1006" i="3"/>
  <c r="P1006" i="3"/>
  <c r="O1006" i="3"/>
  <c r="N1006" i="3"/>
  <c r="M1006" i="3"/>
  <c r="L1006" i="3"/>
  <c r="K1006" i="3"/>
  <c r="J1006" i="3"/>
  <c r="I1006" i="3"/>
  <c r="H1006" i="3"/>
  <c r="P1005" i="3"/>
  <c r="R1004" i="3"/>
  <c r="Q1004" i="3"/>
  <c r="P1004" i="3"/>
  <c r="O1004" i="3"/>
  <c r="N1004" i="3"/>
  <c r="M1004" i="3"/>
  <c r="L1004" i="3"/>
  <c r="K1004" i="3"/>
  <c r="J1004" i="3"/>
  <c r="I1004" i="3"/>
  <c r="H1004" i="3"/>
  <c r="P1003" i="3"/>
  <c r="Q1003" i="3" s="1"/>
  <c r="O1002" i="3"/>
  <c r="N1002" i="3"/>
  <c r="M1002" i="3"/>
  <c r="L1002" i="3"/>
  <c r="K1002" i="3"/>
  <c r="J1002" i="3"/>
  <c r="I1002" i="3"/>
  <c r="H1002" i="3"/>
  <c r="P1001" i="3"/>
  <c r="P1000" i="3"/>
  <c r="R999" i="3"/>
  <c r="Q999" i="3"/>
  <c r="P999" i="3"/>
  <c r="O999" i="3"/>
  <c r="N999" i="3"/>
  <c r="M999" i="3"/>
  <c r="L999" i="3"/>
  <c r="L998" i="3" s="1"/>
  <c r="L997" i="3" s="1"/>
  <c r="K999" i="3"/>
  <c r="J999" i="3"/>
  <c r="I999" i="3"/>
  <c r="H999" i="3"/>
  <c r="H998" i="3" s="1"/>
  <c r="H997" i="3" s="1"/>
  <c r="I998" i="3"/>
  <c r="I997" i="3" s="1"/>
  <c r="P996" i="3"/>
  <c r="P995" i="3"/>
  <c r="P994" i="3" s="1"/>
  <c r="R994" i="3"/>
  <c r="Q994" i="3"/>
  <c r="O994" i="3"/>
  <c r="N994" i="3"/>
  <c r="M994" i="3"/>
  <c r="L994" i="3"/>
  <c r="K994" i="3"/>
  <c r="J994" i="3"/>
  <c r="J991" i="3" s="1"/>
  <c r="J990" i="3" s="1"/>
  <c r="I994" i="3"/>
  <c r="H994" i="3"/>
  <c r="P993" i="3"/>
  <c r="P992" i="3" s="1"/>
  <c r="R992" i="3"/>
  <c r="R991" i="3" s="1"/>
  <c r="R990" i="3" s="1"/>
  <c r="Q992" i="3"/>
  <c r="O992" i="3"/>
  <c r="N992" i="3"/>
  <c r="M992" i="3"/>
  <c r="L992" i="3"/>
  <c r="K992" i="3"/>
  <c r="J992" i="3"/>
  <c r="I992" i="3"/>
  <c r="H992" i="3"/>
  <c r="Q991" i="3"/>
  <c r="Q990" i="3" s="1"/>
  <c r="N991" i="3"/>
  <c r="N990" i="3" s="1"/>
  <c r="M991" i="3"/>
  <c r="M990" i="3" s="1"/>
  <c r="M989" i="3" s="1"/>
  <c r="L991" i="3"/>
  <c r="I991" i="3"/>
  <c r="I990" i="3" s="1"/>
  <c r="I989" i="3" s="1"/>
  <c r="H991" i="3"/>
  <c r="L990" i="3"/>
  <c r="H990" i="3"/>
  <c r="P988" i="3"/>
  <c r="P1213" i="3" s="1"/>
  <c r="P987" i="3"/>
  <c r="Q987" i="3" s="1"/>
  <c r="R987" i="3" s="1"/>
  <c r="P986" i="3"/>
  <c r="Q986" i="3" s="1"/>
  <c r="R986" i="3" s="1"/>
  <c r="P985" i="3"/>
  <c r="Q985" i="3" s="1"/>
  <c r="P984" i="3"/>
  <c r="P1208" i="3" s="1"/>
  <c r="P983" i="3"/>
  <c r="P1174" i="3" s="1"/>
  <c r="O982" i="3"/>
  <c r="N982" i="3"/>
  <c r="M982" i="3"/>
  <c r="L982" i="3"/>
  <c r="L981" i="3" s="1"/>
  <c r="K982" i="3"/>
  <c r="J982" i="3"/>
  <c r="J981" i="3" s="1"/>
  <c r="J980" i="3" s="1"/>
  <c r="J979" i="3" s="1"/>
  <c r="I982" i="3"/>
  <c r="I981" i="3" s="1"/>
  <c r="I980" i="3" s="1"/>
  <c r="I979" i="3" s="1"/>
  <c r="H982" i="3"/>
  <c r="H981" i="3" s="1"/>
  <c r="O981" i="3"/>
  <c r="O980" i="3" s="1"/>
  <c r="N981" i="3"/>
  <c r="N980" i="3" s="1"/>
  <c r="N979" i="3" s="1"/>
  <c r="M981" i="3"/>
  <c r="M980" i="3" s="1"/>
  <c r="M979" i="3" s="1"/>
  <c r="K981" i="3"/>
  <c r="L980" i="3"/>
  <c r="L979" i="3" s="1"/>
  <c r="K980" i="3"/>
  <c r="K979" i="3" s="1"/>
  <c r="H980" i="3"/>
  <c r="H979" i="3" s="1"/>
  <c r="O979" i="3"/>
  <c r="R976" i="3"/>
  <c r="R975" i="3" s="1"/>
  <c r="Q976" i="3"/>
  <c r="P976" i="3"/>
  <c r="P975" i="3" s="1"/>
  <c r="O976" i="3"/>
  <c r="N976" i="3"/>
  <c r="M976" i="3"/>
  <c r="L976" i="3"/>
  <c r="L975" i="3" s="1"/>
  <c r="K976" i="3"/>
  <c r="J976" i="3"/>
  <c r="I976" i="3"/>
  <c r="H976" i="3"/>
  <c r="H975" i="3" s="1"/>
  <c r="Q975" i="3"/>
  <c r="O975" i="3"/>
  <c r="N975" i="3"/>
  <c r="M975" i="3"/>
  <c r="K975" i="3"/>
  <c r="J975" i="3"/>
  <c r="I975" i="3"/>
  <c r="P973" i="3"/>
  <c r="P1164" i="3" s="1"/>
  <c r="P972" i="3"/>
  <c r="O972" i="3"/>
  <c r="O971" i="3" s="1"/>
  <c r="O970" i="3" s="1"/>
  <c r="O963" i="3" s="1"/>
  <c r="N972" i="3"/>
  <c r="M972" i="3"/>
  <c r="L972" i="3"/>
  <c r="K972" i="3"/>
  <c r="K971" i="3" s="1"/>
  <c r="J972" i="3"/>
  <c r="I972" i="3"/>
  <c r="H972" i="3"/>
  <c r="P971" i="3"/>
  <c r="N971" i="3"/>
  <c r="N970" i="3" s="1"/>
  <c r="M971" i="3"/>
  <c r="L971" i="3"/>
  <c r="J971" i="3"/>
  <c r="J970" i="3" s="1"/>
  <c r="I971" i="3"/>
  <c r="I970" i="3" s="1"/>
  <c r="I963" i="3" s="1"/>
  <c r="H971" i="3"/>
  <c r="M970" i="3"/>
  <c r="K970" i="3"/>
  <c r="R966" i="3"/>
  <c r="R965" i="3" s="1"/>
  <c r="R964" i="3" s="1"/>
  <c r="Q966" i="3"/>
  <c r="Q965" i="3" s="1"/>
  <c r="Q964" i="3" s="1"/>
  <c r="P966" i="3"/>
  <c r="O966" i="3"/>
  <c r="N966" i="3"/>
  <c r="N965" i="3" s="1"/>
  <c r="N964" i="3" s="1"/>
  <c r="N963" i="3" s="1"/>
  <c r="M966" i="3"/>
  <c r="M965" i="3" s="1"/>
  <c r="M964" i="3" s="1"/>
  <c r="M963" i="3" s="1"/>
  <c r="L966" i="3"/>
  <c r="K966" i="3"/>
  <c r="J966" i="3"/>
  <c r="J965" i="3" s="1"/>
  <c r="J964" i="3" s="1"/>
  <c r="J963" i="3" s="1"/>
  <c r="I966" i="3"/>
  <c r="H966" i="3"/>
  <c r="P965" i="3"/>
  <c r="O965" i="3"/>
  <c r="L965" i="3"/>
  <c r="K965" i="3"/>
  <c r="I965" i="3"/>
  <c r="I964" i="3" s="1"/>
  <c r="H965" i="3"/>
  <c r="P964" i="3"/>
  <c r="O964" i="3"/>
  <c r="L964" i="3"/>
  <c r="K964" i="3"/>
  <c r="K963" i="3" s="1"/>
  <c r="H964" i="3"/>
  <c r="R961" i="3"/>
  <c r="Q961" i="3"/>
  <c r="P961" i="3"/>
  <c r="P960" i="3" s="1"/>
  <c r="O961" i="3"/>
  <c r="O960" i="3" s="1"/>
  <c r="O946" i="3" s="1"/>
  <c r="N961" i="3"/>
  <c r="M961" i="3"/>
  <c r="L961" i="3"/>
  <c r="L960" i="3" s="1"/>
  <c r="K961" i="3"/>
  <c r="K960" i="3" s="1"/>
  <c r="J961" i="3"/>
  <c r="I961" i="3"/>
  <c r="H961" i="3"/>
  <c r="H960" i="3" s="1"/>
  <c r="R960" i="3"/>
  <c r="Q960" i="3"/>
  <c r="N960" i="3"/>
  <c r="M960" i="3"/>
  <c r="J960" i="3"/>
  <c r="I960" i="3"/>
  <c r="R958" i="3"/>
  <c r="Q958" i="3"/>
  <c r="P958" i="3"/>
  <c r="O958" i="3"/>
  <c r="N958" i="3"/>
  <c r="M958" i="3"/>
  <c r="L958" i="3"/>
  <c r="K958" i="3"/>
  <c r="J958" i="3"/>
  <c r="I958" i="3"/>
  <c r="H958" i="3"/>
  <c r="R956" i="3"/>
  <c r="Q956" i="3"/>
  <c r="P956" i="3"/>
  <c r="O956" i="3"/>
  <c r="N956" i="3"/>
  <c r="M956" i="3"/>
  <c r="L956" i="3"/>
  <c r="K956" i="3"/>
  <c r="J956" i="3"/>
  <c r="I956" i="3"/>
  <c r="H956" i="3"/>
  <c r="R954" i="3"/>
  <c r="Q954" i="3"/>
  <c r="P954" i="3"/>
  <c r="O954" i="3"/>
  <c r="N954" i="3"/>
  <c r="M954" i="3"/>
  <c r="L954" i="3"/>
  <c r="L947" i="3" s="1"/>
  <c r="L946" i="3" s="1"/>
  <c r="K954" i="3"/>
  <c r="J954" i="3"/>
  <c r="I954" i="3"/>
  <c r="H954" i="3"/>
  <c r="R952" i="3"/>
  <c r="Q952" i="3"/>
  <c r="P952" i="3"/>
  <c r="O952" i="3"/>
  <c r="N952" i="3"/>
  <c r="M952" i="3"/>
  <c r="L952" i="3"/>
  <c r="K952" i="3"/>
  <c r="J952" i="3"/>
  <c r="I952" i="3"/>
  <c r="H952" i="3"/>
  <c r="R950" i="3"/>
  <c r="R947" i="3" s="1"/>
  <c r="R946" i="3" s="1"/>
  <c r="Q950" i="3"/>
  <c r="P950" i="3"/>
  <c r="O950" i="3"/>
  <c r="N950" i="3"/>
  <c r="N947" i="3" s="1"/>
  <c r="N946" i="3" s="1"/>
  <c r="M950" i="3"/>
  <c r="L950" i="3"/>
  <c r="K950" i="3"/>
  <c r="J950" i="3"/>
  <c r="I950" i="3"/>
  <c r="H950" i="3"/>
  <c r="H947" i="3" s="1"/>
  <c r="H946" i="3" s="1"/>
  <c r="R948" i="3"/>
  <c r="Q948" i="3"/>
  <c r="Q947" i="3" s="1"/>
  <c r="P948" i="3"/>
  <c r="O948" i="3"/>
  <c r="N948" i="3"/>
  <c r="M948" i="3"/>
  <c r="M947" i="3" s="1"/>
  <c r="M946" i="3" s="1"/>
  <c r="L948" i="3"/>
  <c r="K948" i="3"/>
  <c r="J948" i="3"/>
  <c r="I948" i="3"/>
  <c r="I947" i="3" s="1"/>
  <c r="I946" i="3" s="1"/>
  <c r="H948" i="3"/>
  <c r="P947" i="3"/>
  <c r="P946" i="3" s="1"/>
  <c r="O947" i="3"/>
  <c r="K947" i="3"/>
  <c r="K946" i="3" s="1"/>
  <c r="J947" i="3"/>
  <c r="Q946" i="3"/>
  <c r="J946" i="3"/>
  <c r="R942" i="3"/>
  <c r="R941" i="3" s="1"/>
  <c r="Q942" i="3"/>
  <c r="Q941" i="3" s="1"/>
  <c r="P942" i="3"/>
  <c r="P941" i="3" s="1"/>
  <c r="O942" i="3"/>
  <c r="N942" i="3"/>
  <c r="N941" i="3" s="1"/>
  <c r="M942" i="3"/>
  <c r="M941" i="3" s="1"/>
  <c r="L942" i="3"/>
  <c r="L941" i="3" s="1"/>
  <c r="K942" i="3"/>
  <c r="J942" i="3"/>
  <c r="J941" i="3" s="1"/>
  <c r="I942" i="3"/>
  <c r="H942" i="3"/>
  <c r="O941" i="3"/>
  <c r="K941" i="3"/>
  <c r="I941" i="3"/>
  <c r="H941" i="3"/>
  <c r="R938" i="3"/>
  <c r="Q938" i="3"/>
  <c r="P938" i="3"/>
  <c r="O938" i="3"/>
  <c r="N938" i="3"/>
  <c r="M938" i="3"/>
  <c r="L938" i="3"/>
  <c r="K938" i="3"/>
  <c r="J938" i="3"/>
  <c r="I938" i="3"/>
  <c r="H938" i="3"/>
  <c r="R936" i="3"/>
  <c r="Q936" i="3"/>
  <c r="P936" i="3"/>
  <c r="O936" i="3"/>
  <c r="N936" i="3"/>
  <c r="M936" i="3"/>
  <c r="L936" i="3"/>
  <c r="K936" i="3"/>
  <c r="J936" i="3"/>
  <c r="I936" i="3"/>
  <c r="H936" i="3"/>
  <c r="R932" i="3"/>
  <c r="Q932" i="3"/>
  <c r="P932" i="3"/>
  <c r="O932" i="3"/>
  <c r="N932" i="3"/>
  <c r="M932" i="3"/>
  <c r="L932" i="3"/>
  <c r="K932" i="3"/>
  <c r="J932" i="3"/>
  <c r="I932" i="3"/>
  <c r="H932" i="3"/>
  <c r="R930" i="3"/>
  <c r="Q930" i="3"/>
  <c r="P930" i="3"/>
  <c r="O930" i="3"/>
  <c r="N930" i="3"/>
  <c r="M930" i="3"/>
  <c r="L930" i="3"/>
  <c r="K930" i="3"/>
  <c r="J930" i="3"/>
  <c r="I930" i="3"/>
  <c r="H930" i="3"/>
  <c r="R928" i="3"/>
  <c r="Q928" i="3"/>
  <c r="P928" i="3"/>
  <c r="O928" i="3"/>
  <c r="N928" i="3"/>
  <c r="M928" i="3"/>
  <c r="L928" i="3"/>
  <c r="K928" i="3"/>
  <c r="J928" i="3"/>
  <c r="I928" i="3"/>
  <c r="H928" i="3"/>
  <c r="H921" i="3" s="1"/>
  <c r="H920" i="3" s="1"/>
  <c r="H919" i="3" s="1"/>
  <c r="R926" i="3"/>
  <c r="Q926" i="3"/>
  <c r="P926" i="3"/>
  <c r="O926" i="3"/>
  <c r="N926" i="3"/>
  <c r="M926" i="3"/>
  <c r="L926" i="3"/>
  <c r="K926" i="3"/>
  <c r="K921" i="3" s="1"/>
  <c r="K920" i="3" s="1"/>
  <c r="J926" i="3"/>
  <c r="I926" i="3"/>
  <c r="H926" i="3"/>
  <c r="R924" i="3"/>
  <c r="R921" i="3" s="1"/>
  <c r="R920" i="3" s="1"/>
  <c r="R919" i="3" s="1"/>
  <c r="Q924" i="3"/>
  <c r="P924" i="3"/>
  <c r="O924" i="3"/>
  <c r="N924" i="3"/>
  <c r="N921" i="3" s="1"/>
  <c r="N920" i="3" s="1"/>
  <c r="N919" i="3" s="1"/>
  <c r="M924" i="3"/>
  <c r="L924" i="3"/>
  <c r="K924" i="3"/>
  <c r="J924" i="3"/>
  <c r="J921" i="3" s="1"/>
  <c r="J920" i="3" s="1"/>
  <c r="J919" i="3" s="1"/>
  <c r="I924" i="3"/>
  <c r="H924" i="3"/>
  <c r="R922" i="3"/>
  <c r="Q922" i="3"/>
  <c r="Q921" i="3" s="1"/>
  <c r="Q920" i="3" s="1"/>
  <c r="Q919" i="3" s="1"/>
  <c r="P922" i="3"/>
  <c r="P921" i="3" s="1"/>
  <c r="P920" i="3" s="1"/>
  <c r="O922" i="3"/>
  <c r="N922" i="3"/>
  <c r="M922" i="3"/>
  <c r="M921" i="3" s="1"/>
  <c r="M920" i="3" s="1"/>
  <c r="M919" i="3" s="1"/>
  <c r="M918" i="3" s="1"/>
  <c r="L922" i="3"/>
  <c r="L921" i="3" s="1"/>
  <c r="L920" i="3" s="1"/>
  <c r="L919" i="3" s="1"/>
  <c r="K922" i="3"/>
  <c r="J922" i="3"/>
  <c r="I922" i="3"/>
  <c r="I921" i="3" s="1"/>
  <c r="I920" i="3" s="1"/>
  <c r="I919" i="3" s="1"/>
  <c r="H922" i="3"/>
  <c r="O921" i="3"/>
  <c r="O920" i="3"/>
  <c r="O919" i="3" s="1"/>
  <c r="P919" i="3"/>
  <c r="P916" i="3"/>
  <c r="Q916" i="3" s="1"/>
  <c r="R916" i="3" s="1"/>
  <c r="P915" i="3"/>
  <c r="Q915" i="3" s="1"/>
  <c r="R915" i="3" s="1"/>
  <c r="P913" i="3"/>
  <c r="O912" i="3"/>
  <c r="N912" i="3"/>
  <c r="M912" i="3"/>
  <c r="L912" i="3"/>
  <c r="K912" i="3"/>
  <c r="J912" i="3"/>
  <c r="I912" i="3"/>
  <c r="H912" i="3"/>
  <c r="P910" i="3"/>
  <c r="Q910" i="3" s="1"/>
  <c r="P909" i="3"/>
  <c r="O909" i="3"/>
  <c r="N909" i="3"/>
  <c r="M909" i="3"/>
  <c r="L909" i="3"/>
  <c r="K909" i="3"/>
  <c r="J909" i="3"/>
  <c r="I909" i="3"/>
  <c r="H909" i="3"/>
  <c r="P907" i="3"/>
  <c r="O905" i="3"/>
  <c r="N905" i="3"/>
  <c r="M905" i="3"/>
  <c r="L905" i="3"/>
  <c r="K905" i="3"/>
  <c r="J905" i="3"/>
  <c r="I905" i="3"/>
  <c r="H905" i="3"/>
  <c r="P904" i="3"/>
  <c r="Q904" i="3" s="1"/>
  <c r="P903" i="3"/>
  <c r="O903" i="3"/>
  <c r="N903" i="3"/>
  <c r="M903" i="3"/>
  <c r="L903" i="3"/>
  <c r="K903" i="3"/>
  <c r="J903" i="3"/>
  <c r="I903" i="3"/>
  <c r="H903" i="3"/>
  <c r="R900" i="3"/>
  <c r="Q900" i="3"/>
  <c r="P900" i="3"/>
  <c r="O900" i="3"/>
  <c r="N900" i="3"/>
  <c r="M900" i="3"/>
  <c r="L900" i="3"/>
  <c r="K900" i="3"/>
  <c r="J900" i="3"/>
  <c r="I900" i="3"/>
  <c r="H900" i="3"/>
  <c r="P899" i="3"/>
  <c r="Q899" i="3" s="1"/>
  <c r="P898" i="3"/>
  <c r="O898" i="3"/>
  <c r="N898" i="3"/>
  <c r="M898" i="3"/>
  <c r="L898" i="3"/>
  <c r="K898" i="3"/>
  <c r="J898" i="3"/>
  <c r="I898" i="3"/>
  <c r="H898" i="3"/>
  <c r="P896" i="3"/>
  <c r="Q896" i="3" s="1"/>
  <c r="O895" i="3"/>
  <c r="N895" i="3"/>
  <c r="M895" i="3"/>
  <c r="L895" i="3"/>
  <c r="K895" i="3"/>
  <c r="J895" i="3"/>
  <c r="I895" i="3"/>
  <c r="H895" i="3"/>
  <c r="P894" i="3"/>
  <c r="P1198" i="3" s="1"/>
  <c r="P893" i="3"/>
  <c r="O893" i="3"/>
  <c r="N893" i="3"/>
  <c r="M893" i="3"/>
  <c r="L893" i="3"/>
  <c r="K893" i="3"/>
  <c r="J893" i="3"/>
  <c r="I893" i="3"/>
  <c r="H893" i="3"/>
  <c r="P892" i="3"/>
  <c r="P1197" i="3" s="1"/>
  <c r="O891" i="3"/>
  <c r="N891" i="3"/>
  <c r="N886" i="3" s="1"/>
  <c r="N885" i="3" s="1"/>
  <c r="M891" i="3"/>
  <c r="L891" i="3"/>
  <c r="K891" i="3"/>
  <c r="J891" i="3"/>
  <c r="J886" i="3" s="1"/>
  <c r="I891" i="3"/>
  <c r="H891" i="3"/>
  <c r="P888" i="3"/>
  <c r="Q888" i="3" s="1"/>
  <c r="P887" i="3"/>
  <c r="O887" i="3"/>
  <c r="O886" i="3" s="1"/>
  <c r="O885" i="3" s="1"/>
  <c r="N887" i="3"/>
  <c r="M887" i="3"/>
  <c r="L887" i="3"/>
  <c r="L886" i="3" s="1"/>
  <c r="L885" i="3" s="1"/>
  <c r="K887" i="3"/>
  <c r="K886" i="3" s="1"/>
  <c r="K885" i="3" s="1"/>
  <c r="J887" i="3"/>
  <c r="I887" i="3"/>
  <c r="H887" i="3"/>
  <c r="H886" i="3" s="1"/>
  <c r="H885" i="3" s="1"/>
  <c r="M886" i="3"/>
  <c r="M885" i="3" s="1"/>
  <c r="I886" i="3"/>
  <c r="I885" i="3" s="1"/>
  <c r="J885" i="3"/>
  <c r="R882" i="3"/>
  <c r="R881" i="3" s="1"/>
  <c r="Q882" i="3"/>
  <c r="Q881" i="3" s="1"/>
  <c r="P882" i="3"/>
  <c r="O882" i="3"/>
  <c r="N882" i="3"/>
  <c r="N881" i="3" s="1"/>
  <c r="M882" i="3"/>
  <c r="M881" i="3" s="1"/>
  <c r="L882" i="3"/>
  <c r="K882" i="3"/>
  <c r="J882" i="3"/>
  <c r="J881" i="3" s="1"/>
  <c r="I882" i="3"/>
  <c r="I881" i="3" s="1"/>
  <c r="H882" i="3"/>
  <c r="P881" i="3"/>
  <c r="O881" i="3"/>
  <c r="L881" i="3"/>
  <c r="K881" i="3"/>
  <c r="H881" i="3"/>
  <c r="P880" i="3"/>
  <c r="Q880" i="3" s="1"/>
  <c r="O879" i="3"/>
  <c r="N879" i="3"/>
  <c r="M879" i="3"/>
  <c r="L879" i="3"/>
  <c r="K879" i="3"/>
  <c r="J879" i="3"/>
  <c r="I879" i="3"/>
  <c r="H879" i="3"/>
  <c r="P878" i="3"/>
  <c r="Q878" i="3" s="1"/>
  <c r="P877" i="3"/>
  <c r="O877" i="3"/>
  <c r="N877" i="3"/>
  <c r="M877" i="3"/>
  <c r="L877" i="3"/>
  <c r="K877" i="3"/>
  <c r="J877" i="3"/>
  <c r="I877" i="3"/>
  <c r="H877" i="3"/>
  <c r="R875" i="3"/>
  <c r="Q875" i="3"/>
  <c r="P875" i="3"/>
  <c r="O875" i="3"/>
  <c r="N875" i="3"/>
  <c r="M875" i="3"/>
  <c r="L875" i="3"/>
  <c r="K875" i="3"/>
  <c r="J875" i="3"/>
  <c r="I875" i="3"/>
  <c r="H875" i="3"/>
  <c r="R873" i="3"/>
  <c r="Q873" i="3"/>
  <c r="P873" i="3"/>
  <c r="O873" i="3"/>
  <c r="N873" i="3"/>
  <c r="M873" i="3"/>
  <c r="L873" i="3"/>
  <c r="K873" i="3"/>
  <c r="J873" i="3"/>
  <c r="I873" i="3"/>
  <c r="H873" i="3"/>
  <c r="P872" i="3"/>
  <c r="Q872" i="3" s="1"/>
  <c r="P871" i="3"/>
  <c r="O871" i="3"/>
  <c r="N871" i="3"/>
  <c r="M871" i="3"/>
  <c r="L871" i="3"/>
  <c r="K871" i="3"/>
  <c r="J871" i="3"/>
  <c r="I871" i="3"/>
  <c r="H871" i="3"/>
  <c r="P870" i="3"/>
  <c r="Q870" i="3" s="1"/>
  <c r="R870" i="3" s="1"/>
  <c r="P869" i="3"/>
  <c r="Q869" i="3" s="1"/>
  <c r="O868" i="3"/>
  <c r="N868" i="3"/>
  <c r="M868" i="3"/>
  <c r="L868" i="3"/>
  <c r="K868" i="3"/>
  <c r="J868" i="3"/>
  <c r="I868" i="3"/>
  <c r="H868" i="3"/>
  <c r="P867" i="3"/>
  <c r="O866" i="3"/>
  <c r="N866" i="3"/>
  <c r="M866" i="3"/>
  <c r="L866" i="3"/>
  <c r="K866" i="3"/>
  <c r="J866" i="3"/>
  <c r="I866" i="3"/>
  <c r="H866" i="3"/>
  <c r="R864" i="3"/>
  <c r="Q864" i="3"/>
  <c r="P864" i="3"/>
  <c r="O864" i="3"/>
  <c r="N864" i="3"/>
  <c r="M864" i="3"/>
  <c r="L864" i="3"/>
  <c r="L850" i="3" s="1"/>
  <c r="K864" i="3"/>
  <c r="J864" i="3"/>
  <c r="I864" i="3"/>
  <c r="H864" i="3"/>
  <c r="P863" i="3"/>
  <c r="Q863" i="3" s="1"/>
  <c r="R863" i="3" s="1"/>
  <c r="P862" i="3"/>
  <c r="Q862" i="3" s="1"/>
  <c r="O861" i="3"/>
  <c r="N861" i="3"/>
  <c r="M861" i="3"/>
  <c r="L861" i="3"/>
  <c r="K861" i="3"/>
  <c r="J861" i="3"/>
  <c r="I861" i="3"/>
  <c r="H861" i="3"/>
  <c r="P860" i="3"/>
  <c r="O858" i="3"/>
  <c r="N858" i="3"/>
  <c r="M858" i="3"/>
  <c r="L858" i="3"/>
  <c r="K858" i="3"/>
  <c r="J858" i="3"/>
  <c r="I858" i="3"/>
  <c r="H858" i="3"/>
  <c r="P857" i="3"/>
  <c r="Q857" i="3" s="1"/>
  <c r="P856" i="3"/>
  <c r="O856" i="3"/>
  <c r="N856" i="3"/>
  <c r="M856" i="3"/>
  <c r="L856" i="3"/>
  <c r="K856" i="3"/>
  <c r="J856" i="3"/>
  <c r="I856" i="3"/>
  <c r="H856" i="3"/>
  <c r="P854" i="3"/>
  <c r="O853" i="3"/>
  <c r="N853" i="3"/>
  <c r="M853" i="3"/>
  <c r="M850" i="3" s="1"/>
  <c r="L853" i="3"/>
  <c r="K853" i="3"/>
  <c r="J853" i="3"/>
  <c r="I853" i="3"/>
  <c r="I850" i="3" s="1"/>
  <c r="H853" i="3"/>
  <c r="P852" i="3"/>
  <c r="Q852" i="3" s="1"/>
  <c r="P851" i="3"/>
  <c r="O851" i="3"/>
  <c r="O850" i="3" s="1"/>
  <c r="N851" i="3"/>
  <c r="N850" i="3" s="1"/>
  <c r="M851" i="3"/>
  <c r="L851" i="3"/>
  <c r="K851" i="3"/>
  <c r="K850" i="3" s="1"/>
  <c r="J851" i="3"/>
  <c r="J850" i="3" s="1"/>
  <c r="I851" i="3"/>
  <c r="H851" i="3"/>
  <c r="H850" i="3"/>
  <c r="R847" i="3"/>
  <c r="Q847" i="3"/>
  <c r="P847" i="3"/>
  <c r="O847" i="3"/>
  <c r="N847" i="3"/>
  <c r="M847" i="3"/>
  <c r="L847" i="3"/>
  <c r="K847" i="3"/>
  <c r="J847" i="3"/>
  <c r="I847" i="3"/>
  <c r="H847" i="3"/>
  <c r="R844" i="3"/>
  <c r="Q844" i="3"/>
  <c r="P844" i="3"/>
  <c r="O844" i="3"/>
  <c r="N844" i="3"/>
  <c r="M844" i="3"/>
  <c r="L844" i="3"/>
  <c r="K844" i="3"/>
  <c r="J844" i="3"/>
  <c r="I844" i="3"/>
  <c r="H844" i="3"/>
  <c r="R840" i="3"/>
  <c r="Q840" i="3"/>
  <c r="P840" i="3"/>
  <c r="O840" i="3"/>
  <c r="N840" i="3"/>
  <c r="M840" i="3"/>
  <c r="L840" i="3"/>
  <c r="K840" i="3"/>
  <c r="J840" i="3"/>
  <c r="I840" i="3"/>
  <c r="H840" i="3"/>
  <c r="R838" i="3"/>
  <c r="Q838" i="3"/>
  <c r="P838" i="3"/>
  <c r="P529" i="3" s="1"/>
  <c r="P1151" i="3" s="1"/>
  <c r="O838" i="3"/>
  <c r="N838" i="3"/>
  <c r="M838" i="3"/>
  <c r="L838" i="3"/>
  <c r="K838" i="3"/>
  <c r="J838" i="3"/>
  <c r="I838" i="3"/>
  <c r="H838" i="3"/>
  <c r="R836" i="3"/>
  <c r="Q836" i="3"/>
  <c r="P836" i="3"/>
  <c r="O836" i="3"/>
  <c r="N836" i="3"/>
  <c r="M836" i="3"/>
  <c r="L836" i="3"/>
  <c r="K836" i="3"/>
  <c r="J836" i="3"/>
  <c r="I836" i="3"/>
  <c r="H836" i="3"/>
  <c r="R834" i="3"/>
  <c r="Q834" i="3"/>
  <c r="Q521" i="3" s="1"/>
  <c r="Q1149" i="3" s="1"/>
  <c r="P834" i="3"/>
  <c r="O834" i="3"/>
  <c r="N834" i="3"/>
  <c r="M834" i="3"/>
  <c r="L834" i="3"/>
  <c r="K834" i="3"/>
  <c r="J834" i="3"/>
  <c r="I834" i="3"/>
  <c r="H834" i="3"/>
  <c r="R832" i="3"/>
  <c r="Q832" i="3"/>
  <c r="Q525" i="3" s="1"/>
  <c r="Q1150" i="3" s="1"/>
  <c r="P832" i="3"/>
  <c r="O832" i="3"/>
  <c r="N832" i="3"/>
  <c r="M832" i="3"/>
  <c r="L832" i="3"/>
  <c r="K832" i="3"/>
  <c r="J832" i="3"/>
  <c r="I832" i="3"/>
  <c r="I825" i="3" s="1"/>
  <c r="I824" i="3" s="1"/>
  <c r="H832" i="3"/>
  <c r="R830" i="3"/>
  <c r="Q830" i="3"/>
  <c r="P830" i="3"/>
  <c r="P825" i="3" s="1"/>
  <c r="O830" i="3"/>
  <c r="N830" i="3"/>
  <c r="M830" i="3"/>
  <c r="L830" i="3"/>
  <c r="L825" i="3" s="1"/>
  <c r="K830" i="3"/>
  <c r="J830" i="3"/>
  <c r="I830" i="3"/>
  <c r="H830" i="3"/>
  <c r="H825" i="3" s="1"/>
  <c r="H824" i="3" s="1"/>
  <c r="R828" i="3"/>
  <c r="Q828" i="3"/>
  <c r="P828" i="3"/>
  <c r="O828" i="3"/>
  <c r="N828" i="3"/>
  <c r="M828" i="3"/>
  <c r="L828" i="3"/>
  <c r="K828" i="3"/>
  <c r="J828" i="3"/>
  <c r="I828" i="3"/>
  <c r="H828" i="3"/>
  <c r="R826" i="3"/>
  <c r="R825" i="3" s="1"/>
  <c r="Q826" i="3"/>
  <c r="P826" i="3"/>
  <c r="O826" i="3"/>
  <c r="N826" i="3"/>
  <c r="N825" i="3" s="1"/>
  <c r="N824" i="3" s="1"/>
  <c r="M826" i="3"/>
  <c r="L826" i="3"/>
  <c r="K826" i="3"/>
  <c r="J826" i="3"/>
  <c r="J825" i="3" s="1"/>
  <c r="J824" i="3" s="1"/>
  <c r="I826" i="3"/>
  <c r="H826" i="3"/>
  <c r="M825" i="3"/>
  <c r="M824" i="3" s="1"/>
  <c r="P818" i="3"/>
  <c r="Q818" i="3" s="1"/>
  <c r="P817" i="3"/>
  <c r="O817" i="3"/>
  <c r="N817" i="3"/>
  <c r="M817" i="3"/>
  <c r="L817" i="3"/>
  <c r="K817" i="3"/>
  <c r="J817" i="3"/>
  <c r="I817" i="3"/>
  <c r="H817" i="3"/>
  <c r="P815" i="3"/>
  <c r="Q815" i="3" s="1"/>
  <c r="O814" i="3"/>
  <c r="N814" i="3"/>
  <c r="M814" i="3"/>
  <c r="L814" i="3"/>
  <c r="K814" i="3"/>
  <c r="J814" i="3"/>
  <c r="I814" i="3"/>
  <c r="H814" i="3"/>
  <c r="P812" i="3"/>
  <c r="Q812" i="3" s="1"/>
  <c r="R812" i="3" s="1"/>
  <c r="P811" i="3"/>
  <c r="Q811" i="3" s="1"/>
  <c r="R811" i="3" s="1"/>
  <c r="P810" i="3"/>
  <c r="Q810" i="3" s="1"/>
  <c r="O809" i="3"/>
  <c r="N809" i="3"/>
  <c r="M809" i="3"/>
  <c r="L809" i="3"/>
  <c r="K809" i="3"/>
  <c r="J809" i="3"/>
  <c r="I809" i="3"/>
  <c r="H809" i="3"/>
  <c r="P808" i="3"/>
  <c r="P1216" i="3" s="1"/>
  <c r="P807" i="3"/>
  <c r="O807" i="3"/>
  <c r="N807" i="3"/>
  <c r="M807" i="3"/>
  <c r="L807" i="3"/>
  <c r="K807" i="3"/>
  <c r="J807" i="3"/>
  <c r="I807" i="3"/>
  <c r="H807" i="3"/>
  <c r="P803" i="3"/>
  <c r="Q803" i="3" s="1"/>
  <c r="O802" i="3"/>
  <c r="N802" i="3"/>
  <c r="N799" i="3" s="1"/>
  <c r="M802" i="3"/>
  <c r="L802" i="3"/>
  <c r="K802" i="3"/>
  <c r="J802" i="3"/>
  <c r="J799" i="3" s="1"/>
  <c r="I802" i="3"/>
  <c r="H802" i="3"/>
  <c r="R800" i="3"/>
  <c r="Q800" i="3"/>
  <c r="P800" i="3"/>
  <c r="O800" i="3"/>
  <c r="N800" i="3"/>
  <c r="M800" i="3"/>
  <c r="M799" i="3" s="1"/>
  <c r="L800" i="3"/>
  <c r="K800" i="3"/>
  <c r="J800" i="3"/>
  <c r="I800" i="3"/>
  <c r="I799" i="3" s="1"/>
  <c r="H800" i="3"/>
  <c r="O799" i="3"/>
  <c r="K799" i="3"/>
  <c r="P798" i="3"/>
  <c r="Q798" i="3" s="1"/>
  <c r="R798" i="3" s="1"/>
  <c r="P797" i="3"/>
  <c r="O796" i="3"/>
  <c r="N796" i="3"/>
  <c r="M796" i="3"/>
  <c r="M791" i="3" s="1"/>
  <c r="M790" i="3" s="1"/>
  <c r="L796" i="3"/>
  <c r="K796" i="3"/>
  <c r="J796" i="3"/>
  <c r="I796" i="3"/>
  <c r="I791" i="3" s="1"/>
  <c r="H796" i="3"/>
  <c r="P795" i="3"/>
  <c r="Q795" i="3" s="1"/>
  <c r="P792" i="3"/>
  <c r="O792" i="3"/>
  <c r="O791" i="3" s="1"/>
  <c r="O790" i="3" s="1"/>
  <c r="N792" i="3"/>
  <c r="N791" i="3" s="1"/>
  <c r="M792" i="3"/>
  <c r="L792" i="3"/>
  <c r="K792" i="3"/>
  <c r="K791" i="3" s="1"/>
  <c r="K790" i="3" s="1"/>
  <c r="J792" i="3"/>
  <c r="J791" i="3" s="1"/>
  <c r="I792" i="3"/>
  <c r="H792" i="3"/>
  <c r="L791" i="3"/>
  <c r="H791" i="3"/>
  <c r="I790" i="3"/>
  <c r="P789" i="3"/>
  <c r="Q789" i="3" s="1"/>
  <c r="R789" i="3" s="1"/>
  <c r="P788" i="3"/>
  <c r="Q788" i="3" s="1"/>
  <c r="R788" i="3" s="1"/>
  <c r="P787" i="3"/>
  <c r="O786" i="3"/>
  <c r="N786" i="3"/>
  <c r="M786" i="3"/>
  <c r="L786" i="3"/>
  <c r="K786" i="3"/>
  <c r="J786" i="3"/>
  <c r="I786" i="3"/>
  <c r="H786" i="3"/>
  <c r="R784" i="3"/>
  <c r="Q784" i="3"/>
  <c r="P784" i="3"/>
  <c r="O784" i="3"/>
  <c r="N784" i="3"/>
  <c r="M784" i="3"/>
  <c r="L784" i="3"/>
  <c r="K784" i="3"/>
  <c r="J784" i="3"/>
  <c r="I784" i="3"/>
  <c r="H784" i="3"/>
  <c r="P783" i="3"/>
  <c r="Q783" i="3" s="1"/>
  <c r="R783" i="3" s="1"/>
  <c r="P782" i="3"/>
  <c r="Q782" i="3" s="1"/>
  <c r="P780" i="3"/>
  <c r="O780" i="3"/>
  <c r="N780" i="3"/>
  <c r="M780" i="3"/>
  <c r="L780" i="3"/>
  <c r="K780" i="3"/>
  <c r="J780" i="3"/>
  <c r="I780" i="3"/>
  <c r="H780" i="3"/>
  <c r="P778" i="3"/>
  <c r="O777" i="3"/>
  <c r="N777" i="3"/>
  <c r="M777" i="3"/>
  <c r="L777" i="3"/>
  <c r="K777" i="3"/>
  <c r="J777" i="3"/>
  <c r="I777" i="3"/>
  <c r="H777" i="3"/>
  <c r="P775" i="3"/>
  <c r="Q775" i="3" s="1"/>
  <c r="P774" i="3"/>
  <c r="O774" i="3"/>
  <c r="N774" i="3"/>
  <c r="M774" i="3"/>
  <c r="L774" i="3"/>
  <c r="K774" i="3"/>
  <c r="J774" i="3"/>
  <c r="I774" i="3"/>
  <c r="H774" i="3"/>
  <c r="P773" i="3"/>
  <c r="O772" i="3"/>
  <c r="N772" i="3"/>
  <c r="M772" i="3"/>
  <c r="L772" i="3"/>
  <c r="K772" i="3"/>
  <c r="J772" i="3"/>
  <c r="I772" i="3"/>
  <c r="H772" i="3"/>
  <c r="R770" i="3"/>
  <c r="Q770" i="3"/>
  <c r="P770" i="3"/>
  <c r="O770" i="3"/>
  <c r="N770" i="3"/>
  <c r="M770" i="3"/>
  <c r="L770" i="3"/>
  <c r="K770" i="3"/>
  <c r="J770" i="3"/>
  <c r="I770" i="3"/>
  <c r="H770" i="3"/>
  <c r="R768" i="3"/>
  <c r="Q768" i="3"/>
  <c r="P768" i="3"/>
  <c r="O768" i="3"/>
  <c r="N768" i="3"/>
  <c r="M768" i="3"/>
  <c r="L768" i="3"/>
  <c r="K768" i="3"/>
  <c r="K722" i="3" s="1"/>
  <c r="J768" i="3"/>
  <c r="I768" i="3"/>
  <c r="H768" i="3"/>
  <c r="P767" i="3"/>
  <c r="O766" i="3"/>
  <c r="N766" i="3"/>
  <c r="M766" i="3"/>
  <c r="L766" i="3"/>
  <c r="K766" i="3"/>
  <c r="J766" i="3"/>
  <c r="I766" i="3"/>
  <c r="H766" i="3"/>
  <c r="P765" i="3"/>
  <c r="Q765" i="3" s="1"/>
  <c r="P764" i="3"/>
  <c r="O764" i="3"/>
  <c r="N764" i="3"/>
  <c r="M764" i="3"/>
  <c r="L764" i="3"/>
  <c r="K764" i="3"/>
  <c r="J764" i="3"/>
  <c r="I764" i="3"/>
  <c r="H764" i="3"/>
  <c r="R759" i="3"/>
  <c r="Q759" i="3"/>
  <c r="P759" i="3"/>
  <c r="O759" i="3"/>
  <c r="N759" i="3"/>
  <c r="M759" i="3"/>
  <c r="L759" i="3"/>
  <c r="K759" i="3"/>
  <c r="J759" i="3"/>
  <c r="I759" i="3"/>
  <c r="H759" i="3"/>
  <c r="R757" i="3"/>
  <c r="Q757" i="3"/>
  <c r="P757" i="3"/>
  <c r="O757" i="3"/>
  <c r="N757" i="3"/>
  <c r="M757" i="3"/>
  <c r="L757" i="3"/>
  <c r="K757" i="3"/>
  <c r="J757" i="3"/>
  <c r="I757" i="3"/>
  <c r="H757" i="3"/>
  <c r="P756" i="3"/>
  <c r="Q756" i="3" s="1"/>
  <c r="P755" i="3"/>
  <c r="O755" i="3"/>
  <c r="N755" i="3"/>
  <c r="M755" i="3"/>
  <c r="L755" i="3"/>
  <c r="K755" i="3"/>
  <c r="J755" i="3"/>
  <c r="I755" i="3"/>
  <c r="H755" i="3"/>
  <c r="R753" i="3"/>
  <c r="Q753" i="3"/>
  <c r="P753" i="3"/>
  <c r="O753" i="3"/>
  <c r="N753" i="3"/>
  <c r="M753" i="3"/>
  <c r="L753" i="3"/>
  <c r="K753" i="3"/>
  <c r="J753" i="3"/>
  <c r="I753" i="3"/>
  <c r="H753" i="3"/>
  <c r="R748" i="3"/>
  <c r="Q748" i="3"/>
  <c r="P748" i="3"/>
  <c r="O748" i="3"/>
  <c r="N748" i="3"/>
  <c r="M748" i="3"/>
  <c r="L748" i="3"/>
  <c r="K748" i="3"/>
  <c r="J748" i="3"/>
  <c r="I748" i="3"/>
  <c r="H748" i="3"/>
  <c r="R746" i="3"/>
  <c r="Q746" i="3"/>
  <c r="P746" i="3"/>
  <c r="O746" i="3"/>
  <c r="N746" i="3"/>
  <c r="M746" i="3"/>
  <c r="L746" i="3"/>
  <c r="K746" i="3"/>
  <c r="J746" i="3"/>
  <c r="I746" i="3"/>
  <c r="H746" i="3"/>
  <c r="P745" i="3"/>
  <c r="Q745" i="3" s="1"/>
  <c r="R745" i="3" s="1"/>
  <c r="P744" i="3"/>
  <c r="Q744" i="3" s="1"/>
  <c r="R744" i="3" s="1"/>
  <c r="P743" i="3"/>
  <c r="Q743" i="3" s="1"/>
  <c r="P742" i="3"/>
  <c r="O742" i="3"/>
  <c r="N742" i="3"/>
  <c r="M742" i="3"/>
  <c r="L742" i="3"/>
  <c r="K742" i="3"/>
  <c r="J742" i="3"/>
  <c r="I742" i="3"/>
  <c r="H742" i="3"/>
  <c r="P741" i="3"/>
  <c r="P1229" i="3" s="1"/>
  <c r="O738" i="3"/>
  <c r="N738" i="3"/>
  <c r="N722" i="3" s="1"/>
  <c r="M738" i="3"/>
  <c r="L738" i="3"/>
  <c r="K738" i="3"/>
  <c r="J738" i="3"/>
  <c r="I738" i="3"/>
  <c r="H738" i="3"/>
  <c r="P737" i="3"/>
  <c r="Q737" i="3" s="1"/>
  <c r="R737" i="3" s="1"/>
  <c r="P734" i="3"/>
  <c r="Q734" i="3" s="1"/>
  <c r="O733" i="3"/>
  <c r="N733" i="3"/>
  <c r="M733" i="3"/>
  <c r="L733" i="3"/>
  <c r="K733" i="3"/>
  <c r="J733" i="3"/>
  <c r="I733" i="3"/>
  <c r="H733" i="3"/>
  <c r="P732" i="3"/>
  <c r="Q732" i="3" s="1"/>
  <c r="R732" i="3" s="1"/>
  <c r="P730" i="3"/>
  <c r="Q730" i="3" s="1"/>
  <c r="R730" i="3" s="1"/>
  <c r="P729" i="3"/>
  <c r="Q729" i="3" s="1"/>
  <c r="R729" i="3" s="1"/>
  <c r="P728" i="3"/>
  <c r="Q728" i="3" s="1"/>
  <c r="R728" i="3" s="1"/>
  <c r="P727" i="3"/>
  <c r="Q727" i="3" s="1"/>
  <c r="R727" i="3" s="1"/>
  <c r="P726" i="3"/>
  <c r="Q726" i="3" s="1"/>
  <c r="R726" i="3" s="1"/>
  <c r="P725" i="3"/>
  <c r="Q725" i="3" s="1"/>
  <c r="R725" i="3" s="1"/>
  <c r="P724" i="3"/>
  <c r="O723" i="3"/>
  <c r="N723" i="3"/>
  <c r="M723" i="3"/>
  <c r="L723" i="3"/>
  <c r="K723" i="3"/>
  <c r="J723" i="3"/>
  <c r="J722" i="3" s="1"/>
  <c r="I723" i="3"/>
  <c r="H723" i="3"/>
  <c r="O722" i="3"/>
  <c r="P721" i="3"/>
  <c r="Q721" i="3" s="1"/>
  <c r="O720" i="3"/>
  <c r="N720" i="3"/>
  <c r="M720" i="3"/>
  <c r="L720" i="3"/>
  <c r="K720" i="3"/>
  <c r="J720" i="3"/>
  <c r="I720" i="3"/>
  <c r="H720" i="3"/>
  <c r="P719" i="3"/>
  <c r="Q719" i="3" s="1"/>
  <c r="P718" i="3"/>
  <c r="O718" i="3"/>
  <c r="O714" i="3" s="1"/>
  <c r="N718" i="3"/>
  <c r="M718" i="3"/>
  <c r="L718" i="3"/>
  <c r="K718" i="3"/>
  <c r="K714" i="3" s="1"/>
  <c r="J718" i="3"/>
  <c r="I718" i="3"/>
  <c r="H718" i="3"/>
  <c r="P717" i="3"/>
  <c r="Q717" i="3" s="1"/>
  <c r="O715" i="3"/>
  <c r="N715" i="3"/>
  <c r="M715" i="3"/>
  <c r="M714" i="3" s="1"/>
  <c r="L715" i="3"/>
  <c r="L714" i="3" s="1"/>
  <c r="K715" i="3"/>
  <c r="J715" i="3"/>
  <c r="I715" i="3"/>
  <c r="I714" i="3" s="1"/>
  <c r="H715" i="3"/>
  <c r="H714" i="3" s="1"/>
  <c r="N714" i="3"/>
  <c r="J714" i="3"/>
  <c r="P713" i="3"/>
  <c r="Q713" i="3" s="1"/>
  <c r="R713" i="3" s="1"/>
  <c r="P712" i="3"/>
  <c r="Q712" i="3" s="1"/>
  <c r="R712" i="3" s="1"/>
  <c r="P711" i="3"/>
  <c r="O710" i="3"/>
  <c r="N710" i="3"/>
  <c r="N678" i="3" s="1"/>
  <c r="M710" i="3"/>
  <c r="L710" i="3"/>
  <c r="K710" i="3"/>
  <c r="J710" i="3"/>
  <c r="I710" i="3"/>
  <c r="H710" i="3"/>
  <c r="P709" i="3"/>
  <c r="Q709" i="3" s="1"/>
  <c r="R709" i="3" s="1"/>
  <c r="P708" i="3"/>
  <c r="Q708" i="3" s="1"/>
  <c r="R708" i="3" s="1"/>
  <c r="P707" i="3"/>
  <c r="O706" i="3"/>
  <c r="N706" i="3"/>
  <c r="M706" i="3"/>
  <c r="L706" i="3"/>
  <c r="K706" i="3"/>
  <c r="J706" i="3"/>
  <c r="I706" i="3"/>
  <c r="H706" i="3"/>
  <c r="P705" i="3"/>
  <c r="Q705" i="3" s="1"/>
  <c r="R705" i="3" s="1"/>
  <c r="P703" i="3"/>
  <c r="Q703" i="3" s="1"/>
  <c r="P701" i="3"/>
  <c r="O701" i="3"/>
  <c r="N701" i="3"/>
  <c r="M701" i="3"/>
  <c r="L701" i="3"/>
  <c r="K701" i="3"/>
  <c r="J701" i="3"/>
  <c r="I701" i="3"/>
  <c r="H701" i="3"/>
  <c r="P700" i="3"/>
  <c r="Q700" i="3" s="1"/>
  <c r="R700" i="3" s="1"/>
  <c r="P698" i="3"/>
  <c r="Q698" i="3" s="1"/>
  <c r="R698" i="3" s="1"/>
  <c r="P697" i="3"/>
  <c r="Q697" i="3" s="1"/>
  <c r="P696" i="3"/>
  <c r="O696" i="3"/>
  <c r="N696" i="3"/>
  <c r="M696" i="3"/>
  <c r="L696" i="3"/>
  <c r="K696" i="3"/>
  <c r="J696" i="3"/>
  <c r="I696" i="3"/>
  <c r="H696" i="3"/>
  <c r="R694" i="3"/>
  <c r="Q694" i="3"/>
  <c r="P694" i="3"/>
  <c r="O694" i="3"/>
  <c r="N694" i="3"/>
  <c r="M694" i="3"/>
  <c r="L694" i="3"/>
  <c r="K694" i="3"/>
  <c r="J694" i="3"/>
  <c r="I694" i="3"/>
  <c r="H694" i="3"/>
  <c r="P693" i="3"/>
  <c r="Q693" i="3" s="1"/>
  <c r="R693" i="3" s="1"/>
  <c r="P692" i="3"/>
  <c r="Q692" i="3" s="1"/>
  <c r="R692" i="3" s="1"/>
  <c r="P691" i="3"/>
  <c r="Q691" i="3" s="1"/>
  <c r="O690" i="3"/>
  <c r="N690" i="3"/>
  <c r="M690" i="3"/>
  <c r="L690" i="3"/>
  <c r="K690" i="3"/>
  <c r="J690" i="3"/>
  <c r="I690" i="3"/>
  <c r="H690" i="3"/>
  <c r="P689" i="3"/>
  <c r="P688" i="3"/>
  <c r="Q688" i="3" s="1"/>
  <c r="O686" i="3"/>
  <c r="O678" i="3" s="1"/>
  <c r="N686" i="3"/>
  <c r="M686" i="3"/>
  <c r="L686" i="3"/>
  <c r="K686" i="3"/>
  <c r="K678" i="3" s="1"/>
  <c r="J686" i="3"/>
  <c r="J678" i="3" s="1"/>
  <c r="I686" i="3"/>
  <c r="H686" i="3"/>
  <c r="P685" i="3"/>
  <c r="Q685" i="3" s="1"/>
  <c r="R685" i="3" s="1"/>
  <c r="P684" i="3"/>
  <c r="O682" i="3"/>
  <c r="N682" i="3"/>
  <c r="M682" i="3"/>
  <c r="M678" i="3" s="1"/>
  <c r="L682" i="3"/>
  <c r="K682" i="3"/>
  <c r="J682" i="3"/>
  <c r="I682" i="3"/>
  <c r="H682" i="3"/>
  <c r="R679" i="3"/>
  <c r="Q679" i="3"/>
  <c r="P679" i="3"/>
  <c r="O679" i="3"/>
  <c r="N679" i="3"/>
  <c r="M679" i="3"/>
  <c r="L679" i="3"/>
  <c r="L678" i="3" s="1"/>
  <c r="K679" i="3"/>
  <c r="J679" i="3"/>
  <c r="I679" i="3"/>
  <c r="H679" i="3"/>
  <c r="H678" i="3" s="1"/>
  <c r="I678" i="3"/>
  <c r="R674" i="3"/>
  <c r="Q674" i="3"/>
  <c r="P674" i="3"/>
  <c r="O674" i="3"/>
  <c r="N674" i="3"/>
  <c r="M674" i="3"/>
  <c r="L674" i="3"/>
  <c r="K674" i="3"/>
  <c r="J674" i="3"/>
  <c r="I674" i="3"/>
  <c r="H674" i="3"/>
  <c r="R670" i="3"/>
  <c r="Q670" i="3"/>
  <c r="P670" i="3"/>
  <c r="O670" i="3"/>
  <c r="N670" i="3"/>
  <c r="M670" i="3"/>
  <c r="L670" i="3"/>
  <c r="K670" i="3"/>
  <c r="J670" i="3"/>
  <c r="I670" i="3"/>
  <c r="H670" i="3"/>
  <c r="R666" i="3"/>
  <c r="Q666" i="3"/>
  <c r="P666" i="3"/>
  <c r="O666" i="3"/>
  <c r="N666" i="3"/>
  <c r="M666" i="3"/>
  <c r="L666" i="3"/>
  <c r="K666" i="3"/>
  <c r="J666" i="3"/>
  <c r="I666" i="3"/>
  <c r="H666" i="3"/>
  <c r="R663" i="3"/>
  <c r="Q663" i="3"/>
  <c r="P663" i="3"/>
  <c r="O663" i="3"/>
  <c r="N663" i="3"/>
  <c r="M663" i="3"/>
  <c r="L663" i="3"/>
  <c r="K663" i="3"/>
  <c r="J663" i="3"/>
  <c r="I663" i="3"/>
  <c r="H663" i="3"/>
  <c r="R660" i="3"/>
  <c r="Q660" i="3"/>
  <c r="P660" i="3"/>
  <c r="P520" i="3" s="1"/>
  <c r="P1145" i="3" s="1"/>
  <c r="O660" i="3"/>
  <c r="N660" i="3"/>
  <c r="M660" i="3"/>
  <c r="L660" i="3"/>
  <c r="K660" i="3"/>
  <c r="J660" i="3"/>
  <c r="I660" i="3"/>
  <c r="H660" i="3"/>
  <c r="R656" i="3"/>
  <c r="Q656" i="3"/>
  <c r="P656" i="3"/>
  <c r="P524" i="3" s="1"/>
  <c r="P1146" i="3" s="1"/>
  <c r="O656" i="3"/>
  <c r="N656" i="3"/>
  <c r="M656" i="3"/>
  <c r="L656" i="3"/>
  <c r="K656" i="3"/>
  <c r="J656" i="3"/>
  <c r="I656" i="3"/>
  <c r="H656" i="3"/>
  <c r="R652" i="3"/>
  <c r="Q652" i="3"/>
  <c r="P652" i="3"/>
  <c r="O652" i="3"/>
  <c r="O643" i="3" s="1"/>
  <c r="N652" i="3"/>
  <c r="M652" i="3"/>
  <c r="L652" i="3"/>
  <c r="K652" i="3"/>
  <c r="K643" i="3" s="1"/>
  <c r="K609" i="3" s="1"/>
  <c r="J652" i="3"/>
  <c r="I652" i="3"/>
  <c r="H652" i="3"/>
  <c r="R648" i="3"/>
  <c r="Q648" i="3"/>
  <c r="P648" i="3"/>
  <c r="O648" i="3"/>
  <c r="N648" i="3"/>
  <c r="M648" i="3"/>
  <c r="L648" i="3"/>
  <c r="K648" i="3"/>
  <c r="J648" i="3"/>
  <c r="I648" i="3"/>
  <c r="H648" i="3"/>
  <c r="R644" i="3"/>
  <c r="Q644" i="3"/>
  <c r="Q643" i="3" s="1"/>
  <c r="P644" i="3"/>
  <c r="O644" i="3"/>
  <c r="N644" i="3"/>
  <c r="M644" i="3"/>
  <c r="M643" i="3" s="1"/>
  <c r="L644" i="3"/>
  <c r="K644" i="3"/>
  <c r="J644" i="3"/>
  <c r="I644" i="3"/>
  <c r="I643" i="3" s="1"/>
  <c r="H644" i="3"/>
  <c r="P643" i="3"/>
  <c r="L643" i="3"/>
  <c r="H643" i="3"/>
  <c r="R639" i="3"/>
  <c r="Q639" i="3"/>
  <c r="P639" i="3"/>
  <c r="O639" i="3"/>
  <c r="N639" i="3"/>
  <c r="M639" i="3"/>
  <c r="L639" i="3"/>
  <c r="K639" i="3"/>
  <c r="J639" i="3"/>
  <c r="I639" i="3"/>
  <c r="H639" i="3"/>
  <c r="R636" i="3"/>
  <c r="Q636" i="3"/>
  <c r="P636" i="3"/>
  <c r="O636" i="3"/>
  <c r="N636" i="3"/>
  <c r="M636" i="3"/>
  <c r="L636" i="3"/>
  <c r="K636" i="3"/>
  <c r="J636" i="3"/>
  <c r="I636" i="3"/>
  <c r="H636" i="3"/>
  <c r="R633" i="3"/>
  <c r="Q633" i="3"/>
  <c r="P633" i="3"/>
  <c r="P519" i="3" s="1"/>
  <c r="P1142" i="3" s="1"/>
  <c r="P1141" i="3" s="1"/>
  <c r="P1140" i="3" s="1"/>
  <c r="O633" i="3"/>
  <c r="N633" i="3"/>
  <c r="M633" i="3"/>
  <c r="L633" i="3"/>
  <c r="K633" i="3"/>
  <c r="J633" i="3"/>
  <c r="I633" i="3"/>
  <c r="H633" i="3"/>
  <c r="R630" i="3"/>
  <c r="Q630" i="3"/>
  <c r="P630" i="3"/>
  <c r="O630" i="3"/>
  <c r="N630" i="3"/>
  <c r="M630" i="3"/>
  <c r="L630" i="3"/>
  <c r="K630" i="3"/>
  <c r="J630" i="3"/>
  <c r="I630" i="3"/>
  <c r="H630" i="3"/>
  <c r="R627" i="3"/>
  <c r="Q627" i="3"/>
  <c r="P627" i="3"/>
  <c r="O627" i="3"/>
  <c r="N627" i="3"/>
  <c r="M627" i="3"/>
  <c r="L627" i="3"/>
  <c r="K627" i="3"/>
  <c r="J627" i="3"/>
  <c r="I627" i="3"/>
  <c r="H627" i="3"/>
  <c r="R624" i="3"/>
  <c r="Q624" i="3"/>
  <c r="P624" i="3"/>
  <c r="O624" i="3"/>
  <c r="N624" i="3"/>
  <c r="N610" i="3" s="1"/>
  <c r="M624" i="3"/>
  <c r="L624" i="3"/>
  <c r="K624" i="3"/>
  <c r="J624" i="3"/>
  <c r="I624" i="3"/>
  <c r="H624" i="3"/>
  <c r="R621" i="3"/>
  <c r="Q621" i="3"/>
  <c r="Q610" i="3" s="1"/>
  <c r="P621" i="3"/>
  <c r="O621" i="3"/>
  <c r="N621" i="3"/>
  <c r="M621" i="3"/>
  <c r="M610" i="3" s="1"/>
  <c r="L621" i="3"/>
  <c r="K621" i="3"/>
  <c r="J621" i="3"/>
  <c r="I621" i="3"/>
  <c r="I610" i="3" s="1"/>
  <c r="H621" i="3"/>
  <c r="R614" i="3"/>
  <c r="Q614" i="3"/>
  <c r="P614" i="3"/>
  <c r="O614" i="3"/>
  <c r="N614" i="3"/>
  <c r="M614" i="3"/>
  <c r="L614" i="3"/>
  <c r="K614" i="3"/>
  <c r="J614" i="3"/>
  <c r="I614" i="3"/>
  <c r="H614" i="3"/>
  <c r="R611" i="3"/>
  <c r="R527" i="3" s="1"/>
  <c r="R1144" i="3" s="1"/>
  <c r="Q611" i="3"/>
  <c r="P611" i="3"/>
  <c r="O611" i="3"/>
  <c r="O610" i="3" s="1"/>
  <c r="O609" i="3" s="1"/>
  <c r="N611" i="3"/>
  <c r="M611" i="3"/>
  <c r="L611" i="3"/>
  <c r="K611" i="3"/>
  <c r="K610" i="3" s="1"/>
  <c r="J611" i="3"/>
  <c r="I611" i="3"/>
  <c r="H611" i="3"/>
  <c r="R610" i="3"/>
  <c r="J610" i="3"/>
  <c r="P607" i="3"/>
  <c r="O606" i="3"/>
  <c r="N606" i="3"/>
  <c r="M606" i="3"/>
  <c r="M605" i="3" s="1"/>
  <c r="L606" i="3"/>
  <c r="K606" i="3"/>
  <c r="J606" i="3"/>
  <c r="I606" i="3"/>
  <c r="I605" i="3" s="1"/>
  <c r="H606" i="3"/>
  <c r="O605" i="3"/>
  <c r="N605" i="3"/>
  <c r="L605" i="3"/>
  <c r="K605" i="3"/>
  <c r="J605" i="3"/>
  <c r="H605" i="3"/>
  <c r="P602" i="3"/>
  <c r="P1178" i="3" s="1"/>
  <c r="O600" i="3"/>
  <c r="N600" i="3"/>
  <c r="M600" i="3"/>
  <c r="L600" i="3"/>
  <c r="K600" i="3"/>
  <c r="J600" i="3"/>
  <c r="I600" i="3"/>
  <c r="H600" i="3"/>
  <c r="R598" i="3"/>
  <c r="Q598" i="3"/>
  <c r="P598" i="3"/>
  <c r="O598" i="3"/>
  <c r="N598" i="3"/>
  <c r="M598" i="3"/>
  <c r="L598" i="3"/>
  <c r="L593" i="3" s="1"/>
  <c r="K598" i="3"/>
  <c r="J598" i="3"/>
  <c r="I598" i="3"/>
  <c r="H598" i="3"/>
  <c r="H593" i="3" s="1"/>
  <c r="R596" i="3"/>
  <c r="Q596" i="3"/>
  <c r="P596" i="3"/>
  <c r="O596" i="3"/>
  <c r="O593" i="3" s="1"/>
  <c r="N596" i="3"/>
  <c r="M596" i="3"/>
  <c r="L596" i="3"/>
  <c r="K596" i="3"/>
  <c r="K593" i="3" s="1"/>
  <c r="J596" i="3"/>
  <c r="I596" i="3"/>
  <c r="H596" i="3"/>
  <c r="R594" i="3"/>
  <c r="Q594" i="3"/>
  <c r="P594" i="3"/>
  <c r="O594" i="3"/>
  <c r="N594" i="3"/>
  <c r="M594" i="3"/>
  <c r="L594" i="3"/>
  <c r="K594" i="3"/>
  <c r="J594" i="3"/>
  <c r="J593" i="3" s="1"/>
  <c r="I594" i="3"/>
  <c r="H594" i="3"/>
  <c r="N593" i="3"/>
  <c r="P591" i="3"/>
  <c r="Q591" i="3" s="1"/>
  <c r="R591" i="3" s="1"/>
  <c r="P587" i="3"/>
  <c r="O585" i="3"/>
  <c r="N585" i="3"/>
  <c r="M585" i="3"/>
  <c r="L585" i="3"/>
  <c r="K585" i="3"/>
  <c r="J585" i="3"/>
  <c r="I585" i="3"/>
  <c r="H585" i="3"/>
  <c r="R582" i="3"/>
  <c r="Q582" i="3"/>
  <c r="P582" i="3"/>
  <c r="O582" i="3"/>
  <c r="N582" i="3"/>
  <c r="M582" i="3"/>
  <c r="L582" i="3"/>
  <c r="K582" i="3"/>
  <c r="J582" i="3"/>
  <c r="I582" i="3"/>
  <c r="H582" i="3"/>
  <c r="R580" i="3"/>
  <c r="Q580" i="3"/>
  <c r="P580" i="3"/>
  <c r="O580" i="3"/>
  <c r="N580" i="3"/>
  <c r="M580" i="3"/>
  <c r="L580" i="3"/>
  <c r="L563" i="3" s="1"/>
  <c r="L562" i="3" s="1"/>
  <c r="K580" i="3"/>
  <c r="J580" i="3"/>
  <c r="I580" i="3"/>
  <c r="H580" i="3"/>
  <c r="R577" i="3"/>
  <c r="Q577" i="3"/>
  <c r="P577" i="3"/>
  <c r="O577" i="3"/>
  <c r="N577" i="3"/>
  <c r="M577" i="3"/>
  <c r="L577" i="3"/>
  <c r="K577" i="3"/>
  <c r="J577" i="3"/>
  <c r="I577" i="3"/>
  <c r="H577" i="3"/>
  <c r="R575" i="3"/>
  <c r="Q575" i="3"/>
  <c r="P575" i="3"/>
  <c r="O575" i="3"/>
  <c r="N575" i="3"/>
  <c r="M575" i="3"/>
  <c r="L575" i="3"/>
  <c r="K575" i="3"/>
  <c r="J575" i="3"/>
  <c r="I575" i="3"/>
  <c r="H575" i="3"/>
  <c r="R573" i="3"/>
  <c r="Q573" i="3"/>
  <c r="P573" i="3"/>
  <c r="O573" i="3"/>
  <c r="N573" i="3"/>
  <c r="M573" i="3"/>
  <c r="M563" i="3" s="1"/>
  <c r="L573" i="3"/>
  <c r="K573" i="3"/>
  <c r="J573" i="3"/>
  <c r="I573" i="3"/>
  <c r="I563" i="3" s="1"/>
  <c r="H573" i="3"/>
  <c r="H563" i="3" s="1"/>
  <c r="H562" i="3" s="1"/>
  <c r="P572" i="3"/>
  <c r="Q572" i="3" s="1"/>
  <c r="P571" i="3"/>
  <c r="O571" i="3"/>
  <c r="N571" i="3"/>
  <c r="M571" i="3"/>
  <c r="L571" i="3"/>
  <c r="K571" i="3"/>
  <c r="J571" i="3"/>
  <c r="I571" i="3"/>
  <c r="H571" i="3"/>
  <c r="P570" i="3"/>
  <c r="P1205" i="3" s="1"/>
  <c r="P566" i="3"/>
  <c r="P565" i="3"/>
  <c r="O564" i="3"/>
  <c r="N564" i="3"/>
  <c r="N563" i="3" s="1"/>
  <c r="M564" i="3"/>
  <c r="L564" i="3"/>
  <c r="K564" i="3"/>
  <c r="J564" i="3"/>
  <c r="J563" i="3" s="1"/>
  <c r="I564" i="3"/>
  <c r="H564" i="3"/>
  <c r="O563" i="3"/>
  <c r="K563" i="3"/>
  <c r="P561" i="3"/>
  <c r="Q561" i="3" s="1"/>
  <c r="P560" i="3"/>
  <c r="O560" i="3"/>
  <c r="N560" i="3"/>
  <c r="M560" i="3"/>
  <c r="L560" i="3"/>
  <c r="K560" i="3"/>
  <c r="J560" i="3"/>
  <c r="I560" i="3"/>
  <c r="H560" i="3"/>
  <c r="P559" i="3"/>
  <c r="Q559" i="3" s="1"/>
  <c r="P558" i="3"/>
  <c r="O558" i="3"/>
  <c r="N558" i="3"/>
  <c r="M558" i="3"/>
  <c r="L558" i="3"/>
  <c r="K558" i="3"/>
  <c r="J558" i="3"/>
  <c r="I558" i="3"/>
  <c r="H558" i="3"/>
  <c r="R556" i="3"/>
  <c r="Q556" i="3"/>
  <c r="P556" i="3"/>
  <c r="O556" i="3"/>
  <c r="N556" i="3"/>
  <c r="M556" i="3"/>
  <c r="L556" i="3"/>
  <c r="K556" i="3"/>
  <c r="J556" i="3"/>
  <c r="I556" i="3"/>
  <c r="H556" i="3"/>
  <c r="P555" i="3"/>
  <c r="O554" i="3"/>
  <c r="N554" i="3"/>
  <c r="N548" i="3" s="1"/>
  <c r="N547" i="3" s="1"/>
  <c r="M554" i="3"/>
  <c r="L554" i="3"/>
  <c r="K554" i="3"/>
  <c r="J554" i="3"/>
  <c r="J548" i="3" s="1"/>
  <c r="J547" i="3" s="1"/>
  <c r="I554" i="3"/>
  <c r="H554" i="3"/>
  <c r="R552" i="3"/>
  <c r="Q552" i="3"/>
  <c r="P552" i="3"/>
  <c r="O552" i="3"/>
  <c r="N552" i="3"/>
  <c r="M552" i="3"/>
  <c r="M548" i="3" s="1"/>
  <c r="M547" i="3" s="1"/>
  <c r="L552" i="3"/>
  <c r="K552" i="3"/>
  <c r="J552" i="3"/>
  <c r="I552" i="3"/>
  <c r="H552" i="3"/>
  <c r="R549" i="3"/>
  <c r="Q549" i="3"/>
  <c r="P549" i="3"/>
  <c r="O549" i="3"/>
  <c r="N549" i="3"/>
  <c r="M549" i="3"/>
  <c r="L549" i="3"/>
  <c r="L548" i="3" s="1"/>
  <c r="L547" i="3" s="1"/>
  <c r="K549" i="3"/>
  <c r="J549" i="3"/>
  <c r="I549" i="3"/>
  <c r="H549" i="3"/>
  <c r="H548" i="3" s="1"/>
  <c r="H547" i="3" s="1"/>
  <c r="I548" i="3"/>
  <c r="I547" i="3" s="1"/>
  <c r="P546" i="3"/>
  <c r="Q546" i="3" s="1"/>
  <c r="P544" i="3"/>
  <c r="O544" i="3"/>
  <c r="N544" i="3"/>
  <c r="M544" i="3"/>
  <c r="L544" i="3"/>
  <c r="K544" i="3"/>
  <c r="J544" i="3"/>
  <c r="I544" i="3"/>
  <c r="H544" i="3"/>
  <c r="P543" i="3"/>
  <c r="O542" i="3"/>
  <c r="N542" i="3"/>
  <c r="M542" i="3"/>
  <c r="M532" i="3" s="1"/>
  <c r="M531" i="3" s="1"/>
  <c r="L542" i="3"/>
  <c r="K542" i="3"/>
  <c r="J542" i="3"/>
  <c r="I542" i="3"/>
  <c r="I532" i="3" s="1"/>
  <c r="I531" i="3" s="1"/>
  <c r="H542" i="3"/>
  <c r="R540" i="3"/>
  <c r="Q540" i="3"/>
  <c r="P540" i="3"/>
  <c r="O540" i="3"/>
  <c r="N540" i="3"/>
  <c r="M540" i="3"/>
  <c r="L540" i="3"/>
  <c r="K540" i="3"/>
  <c r="J540" i="3"/>
  <c r="I540" i="3"/>
  <c r="H540" i="3"/>
  <c r="P539" i="3"/>
  <c r="Q539" i="3" s="1"/>
  <c r="P537" i="3"/>
  <c r="O537" i="3"/>
  <c r="O532" i="3" s="1"/>
  <c r="O531" i="3" s="1"/>
  <c r="N537" i="3"/>
  <c r="N532" i="3" s="1"/>
  <c r="N531" i="3" s="1"/>
  <c r="M537" i="3"/>
  <c r="L537" i="3"/>
  <c r="K537" i="3"/>
  <c r="J537" i="3"/>
  <c r="I537" i="3"/>
  <c r="H537" i="3"/>
  <c r="P536" i="3"/>
  <c r="Q536" i="3" s="1"/>
  <c r="P533" i="3"/>
  <c r="O533" i="3"/>
  <c r="N533" i="3"/>
  <c r="M533" i="3"/>
  <c r="L533" i="3"/>
  <c r="L532" i="3" s="1"/>
  <c r="L531" i="3" s="1"/>
  <c r="K533" i="3"/>
  <c r="J533" i="3"/>
  <c r="J532" i="3" s="1"/>
  <c r="J531" i="3" s="1"/>
  <c r="I533" i="3"/>
  <c r="H533" i="3"/>
  <c r="H532" i="3" s="1"/>
  <c r="H531" i="3" s="1"/>
  <c r="K532" i="3"/>
  <c r="K531" i="3" s="1"/>
  <c r="R529" i="3"/>
  <c r="R1151" i="3" s="1"/>
  <c r="Q529" i="3"/>
  <c r="Q1151" i="3" s="1"/>
  <c r="R528" i="3"/>
  <c r="R1147" i="3" s="1"/>
  <c r="Q528" i="3"/>
  <c r="Q1147" i="3" s="1"/>
  <c r="P528" i="3"/>
  <c r="P1147" i="3" s="1"/>
  <c r="Q527" i="3"/>
  <c r="Q1144" i="3" s="1"/>
  <c r="P527" i="3"/>
  <c r="P1144" i="3" s="1"/>
  <c r="R525" i="3"/>
  <c r="R1150" i="3" s="1"/>
  <c r="P525" i="3"/>
  <c r="P1150" i="3" s="1"/>
  <c r="R524" i="3"/>
  <c r="R1146" i="3" s="1"/>
  <c r="Q524" i="3"/>
  <c r="Q1146" i="3" s="1"/>
  <c r="R523" i="3"/>
  <c r="R1143" i="3" s="1"/>
  <c r="Q523" i="3"/>
  <c r="Q1143" i="3" s="1"/>
  <c r="P523" i="3"/>
  <c r="P1143" i="3" s="1"/>
  <c r="R522" i="3"/>
  <c r="R1129" i="3" s="1"/>
  <c r="Q522" i="3"/>
  <c r="Q1129" i="3" s="1"/>
  <c r="P522" i="3"/>
  <c r="P1129" i="3" s="1"/>
  <c r="R521" i="3"/>
  <c r="R1149" i="3" s="1"/>
  <c r="P521" i="3"/>
  <c r="P1149" i="3" s="1"/>
  <c r="P1148" i="3" s="1"/>
  <c r="R520" i="3"/>
  <c r="R1145" i="3" s="1"/>
  <c r="Q520" i="3"/>
  <c r="Q1145" i="3" s="1"/>
  <c r="R519" i="3"/>
  <c r="R1142" i="3" s="1"/>
  <c r="Q519" i="3"/>
  <c r="Q1142" i="3" s="1"/>
  <c r="Q1141" i="3" s="1"/>
  <c r="R515" i="3"/>
  <c r="Q515" i="3"/>
  <c r="P515" i="3"/>
  <c r="R514" i="3"/>
  <c r="Q514" i="3"/>
  <c r="P514" i="3"/>
  <c r="O512" i="3"/>
  <c r="N512" i="3"/>
  <c r="M512" i="3"/>
  <c r="L512" i="3"/>
  <c r="K512" i="3"/>
  <c r="J512" i="3"/>
  <c r="I512" i="3"/>
  <c r="H512" i="3"/>
  <c r="O511" i="3"/>
  <c r="N511" i="3"/>
  <c r="M511" i="3"/>
  <c r="L511" i="3"/>
  <c r="K511" i="3"/>
  <c r="J511" i="3"/>
  <c r="I511" i="3"/>
  <c r="H511" i="3"/>
  <c r="H509" i="3"/>
  <c r="P508" i="3"/>
  <c r="O507" i="3"/>
  <c r="N507" i="3"/>
  <c r="M507" i="3"/>
  <c r="L507" i="3"/>
  <c r="K507" i="3"/>
  <c r="J507" i="3"/>
  <c r="I507" i="3"/>
  <c r="H507" i="3"/>
  <c r="P500" i="3"/>
  <c r="Q500" i="3" s="1"/>
  <c r="R500" i="3" s="1"/>
  <c r="P499" i="3"/>
  <c r="Q499" i="3" s="1"/>
  <c r="P498" i="3"/>
  <c r="O498" i="3"/>
  <c r="N498" i="3"/>
  <c r="M498" i="3"/>
  <c r="L498" i="3"/>
  <c r="K498" i="3"/>
  <c r="J498" i="3"/>
  <c r="I498" i="3"/>
  <c r="H498" i="3"/>
  <c r="P497" i="3"/>
  <c r="Q497" i="3" s="1"/>
  <c r="P496" i="3"/>
  <c r="O496" i="3"/>
  <c r="N496" i="3"/>
  <c r="M496" i="3"/>
  <c r="L496" i="3"/>
  <c r="K496" i="3"/>
  <c r="J496" i="3"/>
  <c r="I496" i="3"/>
  <c r="H496" i="3"/>
  <c r="P495" i="3"/>
  <c r="Q495" i="3" s="1"/>
  <c r="P494" i="3"/>
  <c r="O494" i="3"/>
  <c r="N494" i="3"/>
  <c r="M494" i="3"/>
  <c r="L494" i="3"/>
  <c r="L475" i="3" s="1"/>
  <c r="L474" i="3" s="1"/>
  <c r="K494" i="3"/>
  <c r="J494" i="3"/>
  <c r="I494" i="3"/>
  <c r="H494" i="3"/>
  <c r="P493" i="3"/>
  <c r="P1192" i="3" s="1"/>
  <c r="P492" i="3"/>
  <c r="P1165" i="3" s="1"/>
  <c r="O491" i="3"/>
  <c r="N491" i="3"/>
  <c r="M491" i="3"/>
  <c r="M475" i="3" s="1"/>
  <c r="M474" i="3" s="1"/>
  <c r="L491" i="3"/>
  <c r="K491" i="3"/>
  <c r="J491" i="3"/>
  <c r="I491" i="3"/>
  <c r="I475" i="3" s="1"/>
  <c r="I474" i="3" s="1"/>
  <c r="H491" i="3"/>
  <c r="P484" i="3"/>
  <c r="O483" i="3"/>
  <c r="N483" i="3"/>
  <c r="M483" i="3"/>
  <c r="L483" i="3"/>
  <c r="K483" i="3"/>
  <c r="J483" i="3"/>
  <c r="I483" i="3"/>
  <c r="H483" i="3"/>
  <c r="P482" i="3"/>
  <c r="P1219" i="3" s="1"/>
  <c r="P481" i="3"/>
  <c r="Q481" i="3" s="1"/>
  <c r="R481" i="3" s="1"/>
  <c r="P480" i="3"/>
  <c r="P479" i="3"/>
  <c r="O476" i="3"/>
  <c r="O475" i="3" s="1"/>
  <c r="O474" i="3" s="1"/>
  <c r="N476" i="3"/>
  <c r="M476" i="3"/>
  <c r="L476" i="3"/>
  <c r="K476" i="3"/>
  <c r="J476" i="3"/>
  <c r="I476" i="3"/>
  <c r="H476" i="3"/>
  <c r="K475" i="3"/>
  <c r="K474" i="3" s="1"/>
  <c r="H475" i="3"/>
  <c r="H474" i="3"/>
  <c r="P470" i="3"/>
  <c r="Q470" i="3" s="1"/>
  <c r="R470" i="3" s="1"/>
  <c r="P469" i="3"/>
  <c r="Q469" i="3" s="1"/>
  <c r="R469" i="3" s="1"/>
  <c r="P468" i="3"/>
  <c r="Q468" i="3" s="1"/>
  <c r="P467" i="3"/>
  <c r="O467" i="3"/>
  <c r="N467" i="3"/>
  <c r="M467" i="3"/>
  <c r="L467" i="3"/>
  <c r="K467" i="3"/>
  <c r="J467" i="3"/>
  <c r="I467" i="3"/>
  <c r="H467" i="3"/>
  <c r="P464" i="3"/>
  <c r="Q464" i="3" s="1"/>
  <c r="R464" i="3" s="1"/>
  <c r="P463" i="3"/>
  <c r="Q463" i="3" s="1"/>
  <c r="O462" i="3"/>
  <c r="N462" i="3"/>
  <c r="M462" i="3"/>
  <c r="L462" i="3"/>
  <c r="K462" i="3"/>
  <c r="J462" i="3"/>
  <c r="I462" i="3"/>
  <c r="H462" i="3"/>
  <c r="P461" i="3"/>
  <c r="Q461" i="3" s="1"/>
  <c r="R461" i="3" s="1"/>
  <c r="P457" i="3"/>
  <c r="Q457" i="3" s="1"/>
  <c r="R457" i="3" s="1"/>
  <c r="P455" i="3"/>
  <c r="Q455" i="3" s="1"/>
  <c r="R455" i="3" s="1"/>
  <c r="P452" i="3"/>
  <c r="Q452" i="3" s="1"/>
  <c r="R452" i="3" s="1"/>
  <c r="P449" i="3"/>
  <c r="Q449" i="3" s="1"/>
  <c r="R449" i="3" s="1"/>
  <c r="P447" i="3"/>
  <c r="Q447" i="3" s="1"/>
  <c r="R447" i="3" s="1"/>
  <c r="P444" i="3"/>
  <c r="Q444" i="3" s="1"/>
  <c r="R444" i="3" s="1"/>
  <c r="P442" i="3"/>
  <c r="Q442" i="3" s="1"/>
  <c r="R442" i="3" s="1"/>
  <c r="P440" i="3"/>
  <c r="Q440" i="3" s="1"/>
  <c r="O438" i="3"/>
  <c r="N438" i="3"/>
  <c r="M438" i="3"/>
  <c r="L438" i="3"/>
  <c r="K438" i="3"/>
  <c r="J438" i="3"/>
  <c r="I438" i="3"/>
  <c r="H438" i="3"/>
  <c r="P437" i="3"/>
  <c r="Q437" i="3" s="1"/>
  <c r="R437" i="3" s="1"/>
  <c r="P435" i="3"/>
  <c r="Q435" i="3" s="1"/>
  <c r="R435" i="3" s="1"/>
  <c r="P434" i="3"/>
  <c r="Q434" i="3" s="1"/>
  <c r="R434" i="3" s="1"/>
  <c r="P433" i="3"/>
  <c r="Q433" i="3" s="1"/>
  <c r="R433" i="3" s="1"/>
  <c r="P432" i="3"/>
  <c r="Q432" i="3" s="1"/>
  <c r="R432" i="3" s="1"/>
  <c r="P431" i="3"/>
  <c r="Q431" i="3" s="1"/>
  <c r="R431" i="3" s="1"/>
  <c r="P430" i="3"/>
  <c r="Q430" i="3" s="1"/>
  <c r="R430" i="3" s="1"/>
  <c r="P429" i="3"/>
  <c r="Q429" i="3" s="1"/>
  <c r="R429" i="3" s="1"/>
  <c r="P428" i="3"/>
  <c r="Q428" i="3" s="1"/>
  <c r="R428" i="3" s="1"/>
  <c r="P427" i="3"/>
  <c r="Q427" i="3" s="1"/>
  <c r="R427" i="3" s="1"/>
  <c r="P421" i="3"/>
  <c r="Q421" i="3" s="1"/>
  <c r="R421" i="3" s="1"/>
  <c r="P420" i="3"/>
  <c r="O419" i="3"/>
  <c r="O358" i="3" s="1"/>
  <c r="O357" i="3" s="1"/>
  <c r="O356" i="3" s="1"/>
  <c r="N419" i="3"/>
  <c r="M419" i="3"/>
  <c r="L419" i="3"/>
  <c r="K419" i="3"/>
  <c r="J419" i="3"/>
  <c r="I419" i="3"/>
  <c r="H419" i="3"/>
  <c r="R417" i="3"/>
  <c r="Q417" i="3"/>
  <c r="P417" i="3"/>
  <c r="O417" i="3"/>
  <c r="N417" i="3"/>
  <c r="M417" i="3"/>
  <c r="L417" i="3"/>
  <c r="K417" i="3"/>
  <c r="J417" i="3"/>
  <c r="I417" i="3"/>
  <c r="H417" i="3"/>
  <c r="P416" i="3"/>
  <c r="Q416" i="3" s="1"/>
  <c r="R416" i="3" s="1"/>
  <c r="P415" i="3"/>
  <c r="Q415" i="3" s="1"/>
  <c r="R415" i="3" s="1"/>
  <c r="P414" i="3"/>
  <c r="Q414" i="3" s="1"/>
  <c r="O413" i="3"/>
  <c r="N413" i="3"/>
  <c r="M413" i="3"/>
  <c r="L413" i="3"/>
  <c r="K413" i="3"/>
  <c r="J413" i="3"/>
  <c r="I413" i="3"/>
  <c r="H413" i="3"/>
  <c r="R410" i="3"/>
  <c r="Q410" i="3"/>
  <c r="P410" i="3"/>
  <c r="O410" i="3"/>
  <c r="N410" i="3"/>
  <c r="M410" i="3"/>
  <c r="L410" i="3"/>
  <c r="K410" i="3"/>
  <c r="J410" i="3"/>
  <c r="I410" i="3"/>
  <c r="H410" i="3"/>
  <c r="P409" i="3"/>
  <c r="Q409" i="3" s="1"/>
  <c r="R409" i="3" s="1"/>
  <c r="P398" i="3"/>
  <c r="Q398" i="3" s="1"/>
  <c r="R398" i="3" s="1"/>
  <c r="P397" i="3"/>
  <c r="Q397" i="3" s="1"/>
  <c r="R397" i="3" s="1"/>
  <c r="P393" i="3"/>
  <c r="Q393" i="3" s="1"/>
  <c r="R393" i="3" s="1"/>
  <c r="P390" i="3"/>
  <c r="Q390" i="3" s="1"/>
  <c r="R390" i="3" s="1"/>
  <c r="P388" i="3"/>
  <c r="Q388" i="3" s="1"/>
  <c r="R388" i="3" s="1"/>
  <c r="P387" i="3"/>
  <c r="Q387" i="3" s="1"/>
  <c r="R387" i="3" s="1"/>
  <c r="P385" i="3"/>
  <c r="Q385" i="3" s="1"/>
  <c r="O384" i="3"/>
  <c r="N384" i="3"/>
  <c r="M384" i="3"/>
  <c r="L384" i="3"/>
  <c r="K384" i="3"/>
  <c r="J384" i="3"/>
  <c r="I384" i="3"/>
  <c r="H384" i="3"/>
  <c r="R382" i="3"/>
  <c r="Q382" i="3"/>
  <c r="P382" i="3"/>
  <c r="O382" i="3"/>
  <c r="N382" i="3"/>
  <c r="M382" i="3"/>
  <c r="L382" i="3"/>
  <c r="K382" i="3"/>
  <c r="J382" i="3"/>
  <c r="I382" i="3"/>
  <c r="H382" i="3"/>
  <c r="P381" i="3"/>
  <c r="Q381" i="3" s="1"/>
  <c r="R381" i="3" s="1"/>
  <c r="P380" i="3"/>
  <c r="Q380" i="3" s="1"/>
  <c r="R380" i="3" s="1"/>
  <c r="P379" i="3"/>
  <c r="Q379" i="3" s="1"/>
  <c r="R379" i="3" s="1"/>
  <c r="P378" i="3"/>
  <c r="Q378" i="3" s="1"/>
  <c r="O377" i="3"/>
  <c r="N377" i="3"/>
  <c r="M377" i="3"/>
  <c r="L377" i="3"/>
  <c r="K377" i="3"/>
  <c r="J377" i="3"/>
  <c r="I377" i="3"/>
  <c r="H377" i="3"/>
  <c r="Q376" i="3"/>
  <c r="R376" i="3" s="1"/>
  <c r="P368" i="3"/>
  <c r="Q368" i="3" s="1"/>
  <c r="O367" i="3"/>
  <c r="N367" i="3"/>
  <c r="M367" i="3"/>
  <c r="M358" i="3" s="1"/>
  <c r="M357" i="3" s="1"/>
  <c r="M356" i="3" s="1"/>
  <c r="L367" i="3"/>
  <c r="K367" i="3"/>
  <c r="K358" i="3" s="1"/>
  <c r="K357" i="3" s="1"/>
  <c r="K356" i="3" s="1"/>
  <c r="J367" i="3"/>
  <c r="I367" i="3"/>
  <c r="I358" i="3" s="1"/>
  <c r="I357" i="3" s="1"/>
  <c r="I356" i="3" s="1"/>
  <c r="H367" i="3"/>
  <c r="P362" i="3"/>
  <c r="Q362" i="3" s="1"/>
  <c r="R362" i="3" s="1"/>
  <c r="P361" i="3"/>
  <c r="Q361" i="3" s="1"/>
  <c r="P359" i="3"/>
  <c r="O359" i="3"/>
  <c r="N359" i="3"/>
  <c r="M359" i="3"/>
  <c r="L359" i="3"/>
  <c r="K359" i="3"/>
  <c r="J359" i="3"/>
  <c r="I359" i="3"/>
  <c r="H359" i="3"/>
  <c r="H358" i="3" s="1"/>
  <c r="H357" i="3" s="1"/>
  <c r="H356" i="3" s="1"/>
  <c r="L358" i="3"/>
  <c r="L357" i="3" s="1"/>
  <c r="L356" i="3" s="1"/>
  <c r="P355" i="3"/>
  <c r="Q355" i="3" s="1"/>
  <c r="P354" i="3"/>
  <c r="O354" i="3"/>
  <c r="N354" i="3"/>
  <c r="M354" i="3"/>
  <c r="L354" i="3"/>
  <c r="L348" i="3" s="1"/>
  <c r="L347" i="3" s="1"/>
  <c r="L346" i="3" s="1"/>
  <c r="K354" i="3"/>
  <c r="J354" i="3"/>
  <c r="I354" i="3"/>
  <c r="H354" i="3"/>
  <c r="P352" i="3"/>
  <c r="O351" i="3"/>
  <c r="N351" i="3"/>
  <c r="M351" i="3"/>
  <c r="L351" i="3"/>
  <c r="K351" i="3"/>
  <c r="J351" i="3"/>
  <c r="I351" i="3"/>
  <c r="H351" i="3"/>
  <c r="P350" i="3"/>
  <c r="Q350" i="3" s="1"/>
  <c r="O349" i="3"/>
  <c r="N349" i="3"/>
  <c r="M349" i="3"/>
  <c r="L349" i="3"/>
  <c r="K349" i="3"/>
  <c r="J349" i="3"/>
  <c r="I349" i="3"/>
  <c r="I348" i="3" s="1"/>
  <c r="I347" i="3" s="1"/>
  <c r="I346" i="3" s="1"/>
  <c r="H349" i="3"/>
  <c r="N348" i="3"/>
  <c r="M348" i="3"/>
  <c r="M347" i="3" s="1"/>
  <c r="M346" i="3" s="1"/>
  <c r="J348" i="3"/>
  <c r="J347" i="3" s="1"/>
  <c r="J346" i="3" s="1"/>
  <c r="H348" i="3"/>
  <c r="H347" i="3" s="1"/>
  <c r="H346" i="3" s="1"/>
  <c r="N347" i="3"/>
  <c r="N346" i="3" s="1"/>
  <c r="P345" i="3"/>
  <c r="Q345" i="3" s="1"/>
  <c r="O344" i="3"/>
  <c r="N344" i="3"/>
  <c r="M344" i="3"/>
  <c r="L344" i="3"/>
  <c r="L343" i="3" s="1"/>
  <c r="L342" i="3" s="1"/>
  <c r="L341" i="3" s="1"/>
  <c r="K344" i="3"/>
  <c r="J344" i="3"/>
  <c r="I344" i="3"/>
  <c r="I343" i="3" s="1"/>
  <c r="I342" i="3" s="1"/>
  <c r="I341" i="3" s="1"/>
  <c r="H344" i="3"/>
  <c r="H343" i="3" s="1"/>
  <c r="O343" i="3"/>
  <c r="O342" i="3" s="1"/>
  <c r="O341" i="3" s="1"/>
  <c r="N343" i="3"/>
  <c r="M343" i="3"/>
  <c r="M342" i="3" s="1"/>
  <c r="M341" i="3" s="1"/>
  <c r="K343" i="3"/>
  <c r="J343" i="3"/>
  <c r="J342" i="3" s="1"/>
  <c r="J341" i="3" s="1"/>
  <c r="N342" i="3"/>
  <c r="N341" i="3" s="1"/>
  <c r="K342" i="3"/>
  <c r="K341" i="3" s="1"/>
  <c r="H342" i="3"/>
  <c r="H341" i="3" s="1"/>
  <c r="P339" i="3"/>
  <c r="O338" i="3"/>
  <c r="N338" i="3"/>
  <c r="N335" i="3" s="1"/>
  <c r="N334" i="3" s="1"/>
  <c r="M338" i="3"/>
  <c r="L338" i="3"/>
  <c r="K338" i="3"/>
  <c r="J338" i="3"/>
  <c r="I338" i="3"/>
  <c r="H338" i="3"/>
  <c r="R336" i="3"/>
  <c r="Q336" i="3"/>
  <c r="P336" i="3"/>
  <c r="O336" i="3"/>
  <c r="N336" i="3"/>
  <c r="M336" i="3"/>
  <c r="L336" i="3"/>
  <c r="L335" i="3" s="1"/>
  <c r="L334" i="3" s="1"/>
  <c r="K336" i="3"/>
  <c r="J336" i="3"/>
  <c r="I336" i="3"/>
  <c r="I335" i="3" s="1"/>
  <c r="I334" i="3" s="1"/>
  <c r="H336" i="3"/>
  <c r="H335" i="3" s="1"/>
  <c r="O335" i="3"/>
  <c r="O334" i="3" s="1"/>
  <c r="M335" i="3"/>
  <c r="M334" i="3" s="1"/>
  <c r="K335" i="3"/>
  <c r="J335" i="3"/>
  <c r="J334" i="3" s="1"/>
  <c r="K334" i="3"/>
  <c r="H334" i="3"/>
  <c r="R332" i="3"/>
  <c r="Q332" i="3"/>
  <c r="Q331" i="3" s="1"/>
  <c r="P332" i="3"/>
  <c r="O332" i="3"/>
  <c r="O331" i="3" s="1"/>
  <c r="N332" i="3"/>
  <c r="M332" i="3"/>
  <c r="L332" i="3"/>
  <c r="K332" i="3"/>
  <c r="K331" i="3" s="1"/>
  <c r="J332" i="3"/>
  <c r="I332" i="3"/>
  <c r="I331" i="3" s="1"/>
  <c r="H332" i="3"/>
  <c r="R331" i="3"/>
  <c r="P331" i="3"/>
  <c r="N331" i="3"/>
  <c r="M331" i="3"/>
  <c r="L331" i="3"/>
  <c r="J331" i="3"/>
  <c r="H331" i="3"/>
  <c r="P330" i="3"/>
  <c r="Q330" i="3" s="1"/>
  <c r="R330" i="3" s="1"/>
  <c r="P329" i="3"/>
  <c r="P1194" i="3" s="1"/>
  <c r="O328" i="3"/>
  <c r="N328" i="3"/>
  <c r="M328" i="3"/>
  <c r="M318" i="3" s="1"/>
  <c r="M317" i="3" s="1"/>
  <c r="L328" i="3"/>
  <c r="K328" i="3"/>
  <c r="J328" i="3"/>
  <c r="I328" i="3"/>
  <c r="H328" i="3"/>
  <c r="P327" i="3"/>
  <c r="Q327" i="3" s="1"/>
  <c r="R327" i="3" s="1"/>
  <c r="P326" i="3"/>
  <c r="Q326" i="3" s="1"/>
  <c r="P325" i="3"/>
  <c r="O325" i="3"/>
  <c r="N325" i="3"/>
  <c r="M325" i="3"/>
  <c r="L325" i="3"/>
  <c r="K325" i="3"/>
  <c r="J325" i="3"/>
  <c r="I325" i="3"/>
  <c r="H325" i="3"/>
  <c r="P324" i="3"/>
  <c r="Q324" i="3" s="1"/>
  <c r="P323" i="3"/>
  <c r="O323" i="3"/>
  <c r="N323" i="3"/>
  <c r="M323" i="3"/>
  <c r="L323" i="3"/>
  <c r="K323" i="3"/>
  <c r="J323" i="3"/>
  <c r="I323" i="3"/>
  <c r="H323" i="3"/>
  <c r="P322" i="3"/>
  <c r="Q322" i="3" s="1"/>
  <c r="P321" i="3"/>
  <c r="O321" i="3"/>
  <c r="O318" i="3" s="1"/>
  <c r="O317" i="3" s="1"/>
  <c r="N321" i="3"/>
  <c r="M321" i="3"/>
  <c r="L321" i="3"/>
  <c r="K321" i="3"/>
  <c r="J321" i="3"/>
  <c r="I321" i="3"/>
  <c r="H321" i="3"/>
  <c r="P320" i="3"/>
  <c r="Q320" i="3" s="1"/>
  <c r="P319" i="3"/>
  <c r="O319" i="3"/>
  <c r="N319" i="3"/>
  <c r="M319" i="3"/>
  <c r="L319" i="3"/>
  <c r="K319" i="3"/>
  <c r="J319" i="3"/>
  <c r="J318" i="3" s="1"/>
  <c r="J317" i="3" s="1"/>
  <c r="I319" i="3"/>
  <c r="H319" i="3"/>
  <c r="N318" i="3"/>
  <c r="N317" i="3" s="1"/>
  <c r="K318" i="3"/>
  <c r="K317" i="3" s="1"/>
  <c r="I318" i="3"/>
  <c r="R315" i="3"/>
  <c r="Q315" i="3"/>
  <c r="P315" i="3"/>
  <c r="O315" i="3"/>
  <c r="N315" i="3"/>
  <c r="N301" i="3" s="1"/>
  <c r="M315" i="3"/>
  <c r="L315" i="3"/>
  <c r="K315" i="3"/>
  <c r="J315" i="3"/>
  <c r="J301" i="3" s="1"/>
  <c r="I315" i="3"/>
  <c r="H315" i="3"/>
  <c r="P314" i="3"/>
  <c r="Q314" i="3" s="1"/>
  <c r="R314" i="3" s="1"/>
  <c r="P312" i="3"/>
  <c r="Q312" i="3" s="1"/>
  <c r="O311" i="3"/>
  <c r="N311" i="3"/>
  <c r="M311" i="3"/>
  <c r="M301" i="3" s="1"/>
  <c r="L311" i="3"/>
  <c r="K311" i="3"/>
  <c r="J311" i="3"/>
  <c r="I311" i="3"/>
  <c r="I301" i="3" s="1"/>
  <c r="H311" i="3"/>
  <c r="P310" i="3"/>
  <c r="Q310" i="3" s="1"/>
  <c r="R310" i="3" s="1"/>
  <c r="P309" i="3"/>
  <c r="Q309" i="3" s="1"/>
  <c r="P308" i="3"/>
  <c r="O308" i="3"/>
  <c r="N308" i="3"/>
  <c r="M308" i="3"/>
  <c r="L308" i="3"/>
  <c r="K308" i="3"/>
  <c r="J308" i="3"/>
  <c r="I308" i="3"/>
  <c r="H308" i="3"/>
  <c r="P307" i="3"/>
  <c r="Q307" i="3" s="1"/>
  <c r="R307" i="3" s="1"/>
  <c r="P306" i="3"/>
  <c r="Q306" i="3" s="1"/>
  <c r="R306" i="3" s="1"/>
  <c r="P305" i="3"/>
  <c r="P302" i="3"/>
  <c r="O302" i="3"/>
  <c r="O301" i="3" s="1"/>
  <c r="N302" i="3"/>
  <c r="M302" i="3"/>
  <c r="L302" i="3"/>
  <c r="K302" i="3"/>
  <c r="K301" i="3" s="1"/>
  <c r="J302" i="3"/>
  <c r="I302" i="3"/>
  <c r="H302" i="3"/>
  <c r="H301" i="3" s="1"/>
  <c r="L301" i="3"/>
  <c r="P300" i="3"/>
  <c r="Q300" i="3" s="1"/>
  <c r="R300" i="3" s="1"/>
  <c r="P297" i="3"/>
  <c r="Q297" i="3" s="1"/>
  <c r="R297" i="3" s="1"/>
  <c r="P295" i="3"/>
  <c r="Q295" i="3" s="1"/>
  <c r="R295" i="3" s="1"/>
  <c r="P294" i="3"/>
  <c r="Q294" i="3" s="1"/>
  <c r="R294" i="3" s="1"/>
  <c r="P292" i="3"/>
  <c r="Q292" i="3" s="1"/>
  <c r="O291" i="3"/>
  <c r="N291" i="3"/>
  <c r="M291" i="3"/>
  <c r="L291" i="3"/>
  <c r="K291" i="3"/>
  <c r="J291" i="3"/>
  <c r="I291" i="3"/>
  <c r="H291" i="3"/>
  <c r="P290" i="3"/>
  <c r="Q290" i="3" s="1"/>
  <c r="R290" i="3" s="1"/>
  <c r="P287" i="3"/>
  <c r="Q287" i="3" s="1"/>
  <c r="R287" i="3" s="1"/>
  <c r="P286" i="3"/>
  <c r="Q286" i="3" s="1"/>
  <c r="R286" i="3" s="1"/>
  <c r="P284" i="3"/>
  <c r="Q284" i="3" s="1"/>
  <c r="R284" i="3" s="1"/>
  <c r="P282" i="3"/>
  <c r="Q282" i="3" s="1"/>
  <c r="R282" i="3" s="1"/>
  <c r="P281" i="3"/>
  <c r="Q281" i="3" s="1"/>
  <c r="R281" i="3" s="1"/>
  <c r="P279" i="3"/>
  <c r="Q279" i="3" s="1"/>
  <c r="R279" i="3" s="1"/>
  <c r="P276" i="3"/>
  <c r="Q276" i="3" s="1"/>
  <c r="R276" i="3" s="1"/>
  <c r="P275" i="3"/>
  <c r="Q275" i="3" s="1"/>
  <c r="R275" i="3" s="1"/>
  <c r="P273" i="3"/>
  <c r="P1215" i="3" s="1"/>
  <c r="P272" i="3"/>
  <c r="P1212" i="3" s="1"/>
  <c r="P268" i="3"/>
  <c r="P1172" i="3" s="1"/>
  <c r="P267" i="3"/>
  <c r="P1186" i="3" s="1"/>
  <c r="P266" i="3"/>
  <c r="P1185" i="3" s="1"/>
  <c r="P265" i="3"/>
  <c r="Q265" i="3" s="1"/>
  <c r="R265" i="3" s="1"/>
  <c r="P264" i="3"/>
  <c r="Q264" i="3" s="1"/>
  <c r="R264" i="3" s="1"/>
  <c r="P263" i="3"/>
  <c r="Q263" i="3" s="1"/>
  <c r="R263" i="3" s="1"/>
  <c r="P262" i="3"/>
  <c r="P1175" i="3" s="1"/>
  <c r="P261" i="3"/>
  <c r="P1184" i="3" s="1"/>
  <c r="P259" i="3"/>
  <c r="Q259" i="3" s="1"/>
  <c r="R259" i="3" s="1"/>
  <c r="P258" i="3"/>
  <c r="Q258" i="3" s="1"/>
  <c r="R258" i="3" s="1"/>
  <c r="P257" i="3"/>
  <c r="P1161" i="3" s="1"/>
  <c r="P256" i="3"/>
  <c r="Q256" i="3" s="1"/>
  <c r="R256" i="3" s="1"/>
  <c r="P255" i="3"/>
  <c r="Q255" i="3" s="1"/>
  <c r="R255" i="3" s="1"/>
  <c r="P252" i="3"/>
  <c r="Q252" i="3" s="1"/>
  <c r="R252" i="3" s="1"/>
  <c r="P249" i="3"/>
  <c r="P1199" i="3" s="1"/>
  <c r="P246" i="3"/>
  <c r="P1193" i="3" s="1"/>
  <c r="P245" i="3"/>
  <c r="P1187" i="3" s="1"/>
  <c r="P244" i="3"/>
  <c r="P1183" i="3" s="1"/>
  <c r="P243" i="3"/>
  <c r="P1173" i="3" s="1"/>
  <c r="O242" i="3"/>
  <c r="N242" i="3"/>
  <c r="M242" i="3"/>
  <c r="L242" i="3"/>
  <c r="L241" i="3" s="1"/>
  <c r="K242" i="3"/>
  <c r="J242" i="3"/>
  <c r="I242" i="3"/>
  <c r="I241" i="3" s="1"/>
  <c r="H242" i="3"/>
  <c r="H241" i="3" s="1"/>
  <c r="O241" i="3"/>
  <c r="N241" i="3"/>
  <c r="M241" i="3"/>
  <c r="K241" i="3"/>
  <c r="J241" i="3"/>
  <c r="R238" i="3"/>
  <c r="R237" i="3" s="1"/>
  <c r="Q238" i="3"/>
  <c r="Q237" i="3" s="1"/>
  <c r="P238" i="3"/>
  <c r="P237" i="3" s="1"/>
  <c r="O238" i="3"/>
  <c r="N238" i="3"/>
  <c r="N237" i="3" s="1"/>
  <c r="M238" i="3"/>
  <c r="M237" i="3" s="1"/>
  <c r="L238" i="3"/>
  <c r="L237" i="3" s="1"/>
  <c r="K238" i="3"/>
  <c r="J238" i="3"/>
  <c r="J237" i="3" s="1"/>
  <c r="I238" i="3"/>
  <c r="I237" i="3" s="1"/>
  <c r="H238" i="3"/>
  <c r="H237" i="3" s="1"/>
  <c r="O237" i="3"/>
  <c r="K237" i="3"/>
  <c r="R235" i="3"/>
  <c r="Q235" i="3"/>
  <c r="P235" i="3"/>
  <c r="O235" i="3"/>
  <c r="N235" i="3"/>
  <c r="M235" i="3"/>
  <c r="L235" i="3"/>
  <c r="K235" i="3"/>
  <c r="J235" i="3"/>
  <c r="I235" i="3"/>
  <c r="H235" i="3"/>
  <c r="R232" i="3"/>
  <c r="Q232" i="3"/>
  <c r="Q231" i="3" s="1"/>
  <c r="P232" i="3"/>
  <c r="O232" i="3"/>
  <c r="O231" i="3" s="1"/>
  <c r="N232" i="3"/>
  <c r="M232" i="3"/>
  <c r="L232" i="3"/>
  <c r="K232" i="3"/>
  <c r="K231" i="3" s="1"/>
  <c r="J232" i="3"/>
  <c r="I232" i="3"/>
  <c r="I231" i="3" s="1"/>
  <c r="H232" i="3"/>
  <c r="P231" i="3"/>
  <c r="M231" i="3"/>
  <c r="L231" i="3"/>
  <c r="H231" i="3"/>
  <c r="R228" i="3"/>
  <c r="Q228" i="3"/>
  <c r="P228" i="3"/>
  <c r="O228" i="3"/>
  <c r="N228" i="3"/>
  <c r="M228" i="3"/>
  <c r="L228" i="3"/>
  <c r="K228" i="3"/>
  <c r="J228" i="3"/>
  <c r="I228" i="3"/>
  <c r="H228" i="3"/>
  <c r="R222" i="3"/>
  <c r="Q222" i="3"/>
  <c r="P222" i="3"/>
  <c r="O222" i="3"/>
  <c r="O221" i="3" s="1"/>
  <c r="N222" i="3"/>
  <c r="M222" i="3"/>
  <c r="L222" i="3"/>
  <c r="K222" i="3"/>
  <c r="K221" i="3" s="1"/>
  <c r="J222" i="3"/>
  <c r="I222" i="3"/>
  <c r="H222" i="3"/>
  <c r="R221" i="3"/>
  <c r="Q221" i="3"/>
  <c r="N221" i="3"/>
  <c r="M221" i="3"/>
  <c r="J221" i="3"/>
  <c r="I221" i="3"/>
  <c r="R218" i="3"/>
  <c r="Q218" i="3"/>
  <c r="P218" i="3"/>
  <c r="O218" i="3"/>
  <c r="N218" i="3"/>
  <c r="M218" i="3"/>
  <c r="L218" i="3"/>
  <c r="K218" i="3"/>
  <c r="J218" i="3"/>
  <c r="I218" i="3"/>
  <c r="H218" i="3"/>
  <c r="R215" i="3"/>
  <c r="Q215" i="3"/>
  <c r="Q214" i="3" s="1"/>
  <c r="P215" i="3"/>
  <c r="O215" i="3"/>
  <c r="O214" i="3" s="1"/>
  <c r="N215" i="3"/>
  <c r="M215" i="3"/>
  <c r="M214" i="3" s="1"/>
  <c r="L215" i="3"/>
  <c r="K215" i="3"/>
  <c r="K214" i="3" s="1"/>
  <c r="J215" i="3"/>
  <c r="I215" i="3"/>
  <c r="I214" i="3" s="1"/>
  <c r="H215" i="3"/>
  <c r="R214" i="3"/>
  <c r="N214" i="3"/>
  <c r="J214" i="3"/>
  <c r="R212" i="3"/>
  <c r="Q212" i="3"/>
  <c r="P212" i="3"/>
  <c r="O212" i="3"/>
  <c r="N212" i="3"/>
  <c r="N209" i="3" s="1"/>
  <c r="M212" i="3"/>
  <c r="M209" i="3" s="1"/>
  <c r="M208" i="3" s="1"/>
  <c r="L212" i="3"/>
  <c r="K212" i="3"/>
  <c r="J212" i="3"/>
  <c r="J209" i="3" s="1"/>
  <c r="I212" i="3"/>
  <c r="I209" i="3" s="1"/>
  <c r="I208" i="3" s="1"/>
  <c r="H212" i="3"/>
  <c r="P211" i="3"/>
  <c r="P1206" i="3" s="1"/>
  <c r="P210" i="3"/>
  <c r="O210" i="3"/>
  <c r="O209" i="3" s="1"/>
  <c r="N210" i="3"/>
  <c r="M210" i="3"/>
  <c r="L210" i="3"/>
  <c r="K210" i="3"/>
  <c r="K209" i="3" s="1"/>
  <c r="J210" i="3"/>
  <c r="I210" i="3"/>
  <c r="H210" i="3"/>
  <c r="P209" i="3"/>
  <c r="L209" i="3"/>
  <c r="H209" i="3"/>
  <c r="P207" i="3"/>
  <c r="P206" i="3"/>
  <c r="P205" i="3" s="1"/>
  <c r="O206" i="3"/>
  <c r="O205" i="3" s="1"/>
  <c r="N206" i="3"/>
  <c r="M206" i="3"/>
  <c r="L206" i="3"/>
  <c r="K206" i="3"/>
  <c r="K205" i="3" s="1"/>
  <c r="J206" i="3"/>
  <c r="I206" i="3"/>
  <c r="H206" i="3"/>
  <c r="H205" i="3" s="1"/>
  <c r="N205" i="3"/>
  <c r="M205" i="3"/>
  <c r="L205" i="3"/>
  <c r="J205" i="3"/>
  <c r="I205" i="3"/>
  <c r="P204" i="3"/>
  <c r="Q204" i="3" s="1"/>
  <c r="P203" i="3"/>
  <c r="O203" i="3"/>
  <c r="N203" i="3"/>
  <c r="M203" i="3"/>
  <c r="L203" i="3"/>
  <c r="K203" i="3"/>
  <c r="J203" i="3"/>
  <c r="I203" i="3"/>
  <c r="H203" i="3"/>
  <c r="P202" i="3"/>
  <c r="Q202" i="3" s="1"/>
  <c r="O201" i="3"/>
  <c r="N201" i="3"/>
  <c r="M201" i="3"/>
  <c r="L201" i="3"/>
  <c r="K201" i="3"/>
  <c r="J201" i="3"/>
  <c r="I201" i="3"/>
  <c r="H201" i="3"/>
  <c r="R199" i="3"/>
  <c r="Q199" i="3"/>
  <c r="P199" i="3"/>
  <c r="O199" i="3"/>
  <c r="N199" i="3"/>
  <c r="M199" i="3"/>
  <c r="L199" i="3"/>
  <c r="K199" i="3"/>
  <c r="J199" i="3"/>
  <c r="I199" i="3"/>
  <c r="H199" i="3"/>
  <c r="R197" i="3"/>
  <c r="Q197" i="3"/>
  <c r="P197" i="3"/>
  <c r="O197" i="3"/>
  <c r="N197" i="3"/>
  <c r="M197" i="3"/>
  <c r="L197" i="3"/>
  <c r="K197" i="3"/>
  <c r="J197" i="3"/>
  <c r="I197" i="3"/>
  <c r="H197" i="3"/>
  <c r="P196" i="3"/>
  <c r="Q196" i="3" s="1"/>
  <c r="O195" i="3"/>
  <c r="N195" i="3"/>
  <c r="M195" i="3"/>
  <c r="L195" i="3"/>
  <c r="K195" i="3"/>
  <c r="J195" i="3"/>
  <c r="I195" i="3"/>
  <c r="H195" i="3"/>
  <c r="R193" i="3"/>
  <c r="Q193" i="3"/>
  <c r="P193" i="3"/>
  <c r="O193" i="3"/>
  <c r="N193" i="3"/>
  <c r="M193" i="3"/>
  <c r="L193" i="3"/>
  <c r="K193" i="3"/>
  <c r="J193" i="3"/>
  <c r="I193" i="3"/>
  <c r="H193" i="3"/>
  <c r="R191" i="3"/>
  <c r="Q191" i="3"/>
  <c r="P191" i="3"/>
  <c r="O191" i="3"/>
  <c r="N191" i="3"/>
  <c r="M191" i="3"/>
  <c r="L191" i="3"/>
  <c r="K191" i="3"/>
  <c r="J191" i="3"/>
  <c r="I191" i="3"/>
  <c r="H191" i="3"/>
  <c r="P190" i="3"/>
  <c r="Q190" i="3" s="1"/>
  <c r="O189" i="3"/>
  <c r="N189" i="3"/>
  <c r="M189" i="3"/>
  <c r="L189" i="3"/>
  <c r="K189" i="3"/>
  <c r="J189" i="3"/>
  <c r="I189" i="3"/>
  <c r="H189" i="3"/>
  <c r="R187" i="3"/>
  <c r="Q187" i="3"/>
  <c r="P187" i="3"/>
  <c r="O187" i="3"/>
  <c r="N187" i="3"/>
  <c r="M187" i="3"/>
  <c r="L187" i="3"/>
  <c r="K187" i="3"/>
  <c r="J187" i="3"/>
  <c r="I187" i="3"/>
  <c r="H187" i="3"/>
  <c r="P186" i="3"/>
  <c r="O185" i="3"/>
  <c r="N185" i="3"/>
  <c r="M185" i="3"/>
  <c r="L185" i="3"/>
  <c r="K185" i="3"/>
  <c r="J185" i="3"/>
  <c r="I185" i="3"/>
  <c r="H185" i="3"/>
  <c r="P184" i="3"/>
  <c r="Q184" i="3" s="1"/>
  <c r="P183" i="3"/>
  <c r="O183" i="3"/>
  <c r="O159" i="3" s="1"/>
  <c r="N183" i="3"/>
  <c r="M183" i="3"/>
  <c r="L183" i="3"/>
  <c r="K183" i="3"/>
  <c r="J183" i="3"/>
  <c r="I183" i="3"/>
  <c r="H183" i="3"/>
  <c r="P182" i="3"/>
  <c r="O181" i="3"/>
  <c r="N181" i="3"/>
  <c r="M181" i="3"/>
  <c r="L181" i="3"/>
  <c r="K181" i="3"/>
  <c r="J181" i="3"/>
  <c r="I181" i="3"/>
  <c r="H181" i="3"/>
  <c r="P180" i="3"/>
  <c r="Q180" i="3" s="1"/>
  <c r="P179" i="3"/>
  <c r="O179" i="3"/>
  <c r="N179" i="3"/>
  <c r="M179" i="3"/>
  <c r="L179" i="3"/>
  <c r="K179" i="3"/>
  <c r="J179" i="3"/>
  <c r="I179" i="3"/>
  <c r="H179" i="3"/>
  <c r="P178" i="3"/>
  <c r="O177" i="3"/>
  <c r="N177" i="3"/>
  <c r="M177" i="3"/>
  <c r="L177" i="3"/>
  <c r="K177" i="3"/>
  <c r="J177" i="3"/>
  <c r="I177" i="3"/>
  <c r="H177" i="3"/>
  <c r="R175" i="3"/>
  <c r="Q175" i="3"/>
  <c r="P175" i="3"/>
  <c r="O175" i="3"/>
  <c r="N175" i="3"/>
  <c r="M175" i="3"/>
  <c r="L175" i="3"/>
  <c r="K175" i="3"/>
  <c r="J175" i="3"/>
  <c r="I175" i="3"/>
  <c r="H175" i="3"/>
  <c r="P174" i="3"/>
  <c r="Q174" i="3" s="1"/>
  <c r="P173" i="3"/>
  <c r="O173" i="3"/>
  <c r="N173" i="3"/>
  <c r="M173" i="3"/>
  <c r="L173" i="3"/>
  <c r="K173" i="3"/>
  <c r="J173" i="3"/>
  <c r="I173" i="3"/>
  <c r="H173" i="3"/>
  <c r="P172" i="3"/>
  <c r="Q172" i="3" s="1"/>
  <c r="P171" i="3"/>
  <c r="O171" i="3"/>
  <c r="N171" i="3"/>
  <c r="M171" i="3"/>
  <c r="L171" i="3"/>
  <c r="K171" i="3"/>
  <c r="J171" i="3"/>
  <c r="I171" i="3"/>
  <c r="H171" i="3"/>
  <c r="P170" i="3"/>
  <c r="Q170" i="3" s="1"/>
  <c r="P169" i="3"/>
  <c r="O169" i="3"/>
  <c r="N169" i="3"/>
  <c r="M169" i="3"/>
  <c r="L169" i="3"/>
  <c r="K169" i="3"/>
  <c r="J169" i="3"/>
  <c r="I169" i="3"/>
  <c r="H169" i="3"/>
  <c r="P168" i="3"/>
  <c r="Q168" i="3" s="1"/>
  <c r="P167" i="3"/>
  <c r="O167" i="3"/>
  <c r="N167" i="3"/>
  <c r="M167" i="3"/>
  <c r="L167" i="3"/>
  <c r="K167" i="3"/>
  <c r="J167" i="3"/>
  <c r="I167" i="3"/>
  <c r="H167" i="3"/>
  <c r="P166" i="3"/>
  <c r="Q166" i="3" s="1"/>
  <c r="P165" i="3"/>
  <c r="O165" i="3"/>
  <c r="N165" i="3"/>
  <c r="M165" i="3"/>
  <c r="L165" i="3"/>
  <c r="K165" i="3"/>
  <c r="J165" i="3"/>
  <c r="I165" i="3"/>
  <c r="H165" i="3"/>
  <c r="P164" i="3"/>
  <c r="Q164" i="3" s="1"/>
  <c r="P162" i="3"/>
  <c r="O162" i="3"/>
  <c r="N162" i="3"/>
  <c r="M162" i="3"/>
  <c r="L162" i="3"/>
  <c r="L159" i="3" s="1"/>
  <c r="K162" i="3"/>
  <c r="J162" i="3"/>
  <c r="I162" i="3"/>
  <c r="H162" i="3"/>
  <c r="H159" i="3" s="1"/>
  <c r="P161" i="3"/>
  <c r="Q161" i="3" s="1"/>
  <c r="P160" i="3"/>
  <c r="O160" i="3"/>
  <c r="N160" i="3"/>
  <c r="N159" i="3" s="1"/>
  <c r="M160" i="3"/>
  <c r="L160" i="3"/>
  <c r="K160" i="3"/>
  <c r="J160" i="3"/>
  <c r="J159" i="3" s="1"/>
  <c r="I160" i="3"/>
  <c r="H160" i="3"/>
  <c r="K159" i="3"/>
  <c r="P158" i="3"/>
  <c r="O156" i="3"/>
  <c r="N156" i="3"/>
  <c r="N152" i="3" s="1"/>
  <c r="M156" i="3"/>
  <c r="L156" i="3"/>
  <c r="K156" i="3"/>
  <c r="J156" i="3"/>
  <c r="J152" i="3" s="1"/>
  <c r="I156" i="3"/>
  <c r="H156" i="3"/>
  <c r="P155" i="3"/>
  <c r="Q155" i="3" s="1"/>
  <c r="P153" i="3"/>
  <c r="O153" i="3"/>
  <c r="O152" i="3" s="1"/>
  <c r="N153" i="3"/>
  <c r="M153" i="3"/>
  <c r="L153" i="3"/>
  <c r="L152" i="3" s="1"/>
  <c r="K153" i="3"/>
  <c r="K152" i="3" s="1"/>
  <c r="J153" i="3"/>
  <c r="I153" i="3"/>
  <c r="H153" i="3"/>
  <c r="H152" i="3" s="1"/>
  <c r="M152" i="3"/>
  <c r="I152" i="3"/>
  <c r="P150" i="3"/>
  <c r="Q150" i="3" s="1"/>
  <c r="P149" i="3"/>
  <c r="O149" i="3"/>
  <c r="N149" i="3"/>
  <c r="M149" i="3"/>
  <c r="L149" i="3"/>
  <c r="K149" i="3"/>
  <c r="J149" i="3"/>
  <c r="I149" i="3"/>
  <c r="H149" i="3"/>
  <c r="R144" i="3"/>
  <c r="Q144" i="3"/>
  <c r="P144" i="3"/>
  <c r="O144" i="3"/>
  <c r="N144" i="3"/>
  <c r="N127" i="3" s="1"/>
  <c r="N126" i="3" s="1"/>
  <c r="M144" i="3"/>
  <c r="L144" i="3"/>
  <c r="K144" i="3"/>
  <c r="J144" i="3"/>
  <c r="J127" i="3" s="1"/>
  <c r="I144" i="3"/>
  <c r="H144" i="3"/>
  <c r="P143" i="3"/>
  <c r="Q143" i="3" s="1"/>
  <c r="R143" i="3" s="1"/>
  <c r="P141" i="3"/>
  <c r="P1211" i="3" s="1"/>
  <c r="P139" i="3"/>
  <c r="Q139" i="3" s="1"/>
  <c r="R139" i="3" s="1"/>
  <c r="P138" i="3"/>
  <c r="Q138" i="3" s="1"/>
  <c r="R138" i="3" s="1"/>
  <c r="P137" i="3"/>
  <c r="Q137" i="3" s="1"/>
  <c r="R137" i="3" s="1"/>
  <c r="P135" i="3"/>
  <c r="Q135" i="3" s="1"/>
  <c r="R135" i="3" s="1"/>
  <c r="P134" i="3"/>
  <c r="P131" i="3"/>
  <c r="Q131" i="3" s="1"/>
  <c r="R131" i="3" s="1"/>
  <c r="P129" i="3"/>
  <c r="P128" i="3"/>
  <c r="P127" i="3" s="1"/>
  <c r="O128" i="3"/>
  <c r="N128" i="3"/>
  <c r="M128" i="3"/>
  <c r="L128" i="3"/>
  <c r="L127" i="3" s="1"/>
  <c r="K128" i="3"/>
  <c r="J128" i="3"/>
  <c r="I128" i="3"/>
  <c r="H128" i="3"/>
  <c r="H127" i="3" s="1"/>
  <c r="M127" i="3"/>
  <c r="I127" i="3"/>
  <c r="J126" i="3"/>
  <c r="P123" i="3"/>
  <c r="P1180" i="3" s="1"/>
  <c r="O122" i="3"/>
  <c r="N122" i="3"/>
  <c r="M122" i="3"/>
  <c r="M117" i="3" s="1"/>
  <c r="M116" i="3" s="1"/>
  <c r="L122" i="3"/>
  <c r="K122" i="3"/>
  <c r="J122" i="3"/>
  <c r="I122" i="3"/>
  <c r="H122" i="3"/>
  <c r="R118" i="3"/>
  <c r="Q118" i="3"/>
  <c r="P118" i="3"/>
  <c r="O118" i="3"/>
  <c r="O117" i="3" s="1"/>
  <c r="O116" i="3" s="1"/>
  <c r="N118" i="3"/>
  <c r="M118" i="3"/>
  <c r="L118" i="3"/>
  <c r="K118" i="3"/>
  <c r="K117" i="3" s="1"/>
  <c r="J118" i="3"/>
  <c r="I118" i="3"/>
  <c r="H118" i="3"/>
  <c r="H117" i="3" s="1"/>
  <c r="H116" i="3" s="1"/>
  <c r="N117" i="3"/>
  <c r="L117" i="3"/>
  <c r="L116" i="3" s="1"/>
  <c r="J117" i="3"/>
  <c r="I117" i="3"/>
  <c r="I116" i="3" s="1"/>
  <c r="N116" i="3"/>
  <c r="K116" i="3"/>
  <c r="J116" i="3"/>
  <c r="P115" i="3"/>
  <c r="Q115" i="3" s="1"/>
  <c r="R115" i="3" s="1"/>
  <c r="P114" i="3"/>
  <c r="Q114" i="3" s="1"/>
  <c r="R114" i="3" s="1"/>
  <c r="P113" i="3"/>
  <c r="Q113" i="3" s="1"/>
  <c r="R113" i="3" s="1"/>
  <c r="P112" i="3"/>
  <c r="P108" i="3"/>
  <c r="Q108" i="3" s="1"/>
  <c r="R108" i="3" s="1"/>
  <c r="P107" i="3"/>
  <c r="Q107" i="3" s="1"/>
  <c r="R107" i="3" s="1"/>
  <c r="P106" i="3"/>
  <c r="Q106" i="3" s="1"/>
  <c r="R106" i="3" s="1"/>
  <c r="P105" i="3"/>
  <c r="Q105" i="3" s="1"/>
  <c r="R105" i="3" s="1"/>
  <c r="P104" i="3"/>
  <c r="P1222" i="3" s="1"/>
  <c r="P103" i="3"/>
  <c r="P1221" i="3" s="1"/>
  <c r="P101" i="3"/>
  <c r="Q101" i="3" s="1"/>
  <c r="R101" i="3" s="1"/>
  <c r="P99" i="3"/>
  <c r="Q99" i="3" s="1"/>
  <c r="R99" i="3" s="1"/>
  <c r="P96" i="3"/>
  <c r="P1207" i="3" s="1"/>
  <c r="P91" i="3"/>
  <c r="P90" i="3" s="1"/>
  <c r="P89" i="3" s="1"/>
  <c r="O91" i="3"/>
  <c r="O90" i="3" s="1"/>
  <c r="N91" i="3"/>
  <c r="M91" i="3"/>
  <c r="L91" i="3"/>
  <c r="K91" i="3"/>
  <c r="K90" i="3" s="1"/>
  <c r="J91" i="3"/>
  <c r="I91" i="3"/>
  <c r="I90" i="3" s="1"/>
  <c r="I89" i="3" s="1"/>
  <c r="I88" i="3" s="1"/>
  <c r="H91" i="3"/>
  <c r="H90" i="3" s="1"/>
  <c r="H89" i="3" s="1"/>
  <c r="H88" i="3" s="1"/>
  <c r="N90" i="3"/>
  <c r="N89" i="3" s="1"/>
  <c r="N88" i="3" s="1"/>
  <c r="M90" i="3"/>
  <c r="M89" i="3" s="1"/>
  <c r="M88" i="3" s="1"/>
  <c r="L90" i="3"/>
  <c r="L89" i="3" s="1"/>
  <c r="L88" i="3" s="1"/>
  <c r="J90" i="3"/>
  <c r="O89" i="3"/>
  <c r="O88" i="3" s="1"/>
  <c r="K89" i="3"/>
  <c r="K88" i="3" s="1"/>
  <c r="J89" i="3"/>
  <c r="J88" i="3" s="1"/>
  <c r="R84" i="3"/>
  <c r="Q84" i="3"/>
  <c r="P84" i="3"/>
  <c r="O84" i="3"/>
  <c r="N84" i="3"/>
  <c r="M84" i="3"/>
  <c r="L84" i="3"/>
  <c r="K84" i="3"/>
  <c r="K79" i="3" s="1"/>
  <c r="J84" i="3"/>
  <c r="I84" i="3"/>
  <c r="H84" i="3"/>
  <c r="R82" i="3"/>
  <c r="R79" i="3" s="1"/>
  <c r="Q82" i="3"/>
  <c r="P82" i="3"/>
  <c r="O82" i="3"/>
  <c r="N82" i="3"/>
  <c r="N79" i="3" s="1"/>
  <c r="M82" i="3"/>
  <c r="L82" i="3"/>
  <c r="K82" i="3"/>
  <c r="J82" i="3"/>
  <c r="I82" i="3"/>
  <c r="H82" i="3"/>
  <c r="H79" i="3" s="1"/>
  <c r="R80" i="3"/>
  <c r="Q80" i="3"/>
  <c r="Q79" i="3" s="1"/>
  <c r="Q69" i="3" s="1"/>
  <c r="P80" i="3"/>
  <c r="O80" i="3"/>
  <c r="N80" i="3"/>
  <c r="M80" i="3"/>
  <c r="M79" i="3" s="1"/>
  <c r="L80" i="3"/>
  <c r="K80" i="3"/>
  <c r="J80" i="3"/>
  <c r="I80" i="3"/>
  <c r="I79" i="3" s="1"/>
  <c r="H80" i="3"/>
  <c r="P79" i="3"/>
  <c r="O79" i="3"/>
  <c r="L79" i="3"/>
  <c r="J79" i="3"/>
  <c r="R77" i="3"/>
  <c r="Q77" i="3"/>
  <c r="P77" i="3"/>
  <c r="O77" i="3"/>
  <c r="N77" i="3"/>
  <c r="M77" i="3"/>
  <c r="M70" i="3" s="1"/>
  <c r="M69" i="3" s="1"/>
  <c r="L77" i="3"/>
  <c r="K77" i="3"/>
  <c r="J77" i="3"/>
  <c r="I77" i="3"/>
  <c r="H77" i="3"/>
  <c r="R75" i="3"/>
  <c r="Q75" i="3"/>
  <c r="P75" i="3"/>
  <c r="O75" i="3"/>
  <c r="N75" i="3"/>
  <c r="M75" i="3"/>
  <c r="L75" i="3"/>
  <c r="K75" i="3"/>
  <c r="J75" i="3"/>
  <c r="I75" i="3"/>
  <c r="I70" i="3" s="1"/>
  <c r="I69" i="3" s="1"/>
  <c r="H75" i="3"/>
  <c r="R73" i="3"/>
  <c r="Q73" i="3"/>
  <c r="P73" i="3"/>
  <c r="O73" i="3"/>
  <c r="N73" i="3"/>
  <c r="M73" i="3"/>
  <c r="L73" i="3"/>
  <c r="K73" i="3"/>
  <c r="J73" i="3"/>
  <c r="I73" i="3"/>
  <c r="H73" i="3"/>
  <c r="R71" i="3"/>
  <c r="R70" i="3" s="1"/>
  <c r="R69" i="3" s="1"/>
  <c r="R7" i="3" s="1"/>
  <c r="Q71" i="3"/>
  <c r="P71" i="3"/>
  <c r="O71" i="3"/>
  <c r="N71" i="3"/>
  <c r="N70" i="3" s="1"/>
  <c r="N69" i="3" s="1"/>
  <c r="M71" i="3"/>
  <c r="L71" i="3"/>
  <c r="K71" i="3"/>
  <c r="J71" i="3"/>
  <c r="I71" i="3"/>
  <c r="H71" i="3"/>
  <c r="Q70" i="3"/>
  <c r="O70" i="3"/>
  <c r="O69" i="3" s="1"/>
  <c r="K70" i="3"/>
  <c r="J70" i="3"/>
  <c r="J69" i="3"/>
  <c r="R64" i="3"/>
  <c r="Q64" i="3"/>
  <c r="P64" i="3"/>
  <c r="O64" i="3"/>
  <c r="N64" i="3"/>
  <c r="M64" i="3"/>
  <c r="L64" i="3"/>
  <c r="K64" i="3"/>
  <c r="J64" i="3"/>
  <c r="I64" i="3"/>
  <c r="I32" i="3" s="1"/>
  <c r="H64" i="3"/>
  <c r="R48" i="3"/>
  <c r="Q48" i="3"/>
  <c r="P48" i="3"/>
  <c r="P32" i="3" s="1"/>
  <c r="O48" i="3"/>
  <c r="N48" i="3"/>
  <c r="M48" i="3"/>
  <c r="L48" i="3"/>
  <c r="L32" i="3" s="1"/>
  <c r="K48" i="3"/>
  <c r="J48" i="3"/>
  <c r="I48" i="3"/>
  <c r="H48" i="3"/>
  <c r="R33" i="3"/>
  <c r="R513" i="3" s="1"/>
  <c r="Q33" i="3"/>
  <c r="Q513" i="3" s="1"/>
  <c r="P33" i="3"/>
  <c r="P513" i="3" s="1"/>
  <c r="O33" i="3"/>
  <c r="O32" i="3" s="1"/>
  <c r="N33" i="3"/>
  <c r="M33" i="3"/>
  <c r="L33" i="3"/>
  <c r="K33" i="3"/>
  <c r="K32" i="3" s="1"/>
  <c r="J33" i="3"/>
  <c r="I33" i="3"/>
  <c r="H33" i="3"/>
  <c r="R32" i="3"/>
  <c r="N32" i="3"/>
  <c r="M32" i="3"/>
  <c r="J32" i="3"/>
  <c r="H32" i="3"/>
  <c r="R29" i="3"/>
  <c r="Q29" i="3"/>
  <c r="P29" i="3"/>
  <c r="O29" i="3"/>
  <c r="N29" i="3"/>
  <c r="M29" i="3"/>
  <c r="L29" i="3"/>
  <c r="K29" i="3"/>
  <c r="J29" i="3"/>
  <c r="I29" i="3"/>
  <c r="H29" i="3"/>
  <c r="R26" i="3"/>
  <c r="R526" i="3" s="1"/>
  <c r="R1130" i="3" s="1"/>
  <c r="Q26" i="3"/>
  <c r="Q526" i="3" s="1"/>
  <c r="Q1130" i="3" s="1"/>
  <c r="P26" i="3"/>
  <c r="P526" i="3" s="1"/>
  <c r="P1130" i="3" s="1"/>
  <c r="O26" i="3"/>
  <c r="N26" i="3"/>
  <c r="N9" i="3" s="1"/>
  <c r="N8" i="3" s="1"/>
  <c r="M26" i="3"/>
  <c r="L26" i="3"/>
  <c r="K26" i="3"/>
  <c r="J26" i="3"/>
  <c r="I26" i="3"/>
  <c r="H26" i="3"/>
  <c r="R23" i="3"/>
  <c r="Q23" i="3"/>
  <c r="P23" i="3"/>
  <c r="O23" i="3"/>
  <c r="N23" i="3"/>
  <c r="M23" i="3"/>
  <c r="L23" i="3"/>
  <c r="K23" i="3"/>
  <c r="J23" i="3"/>
  <c r="J9" i="3" s="1"/>
  <c r="J8" i="3" s="1"/>
  <c r="J7" i="3" s="1"/>
  <c r="I23" i="3"/>
  <c r="H23" i="3"/>
  <c r="R15" i="3"/>
  <c r="Q15" i="3"/>
  <c r="P15" i="3"/>
  <c r="O15" i="3"/>
  <c r="N15" i="3"/>
  <c r="M15" i="3"/>
  <c r="L15" i="3"/>
  <c r="K15" i="3"/>
  <c r="J15" i="3"/>
  <c r="I15" i="3"/>
  <c r="H15" i="3"/>
  <c r="H9" i="3" s="1"/>
  <c r="H8" i="3" s="1"/>
  <c r="R10" i="3"/>
  <c r="Q10" i="3"/>
  <c r="P10" i="3"/>
  <c r="P9" i="3" s="1"/>
  <c r="P8" i="3" s="1"/>
  <c r="O10" i="3"/>
  <c r="O9" i="3" s="1"/>
  <c r="O8" i="3" s="1"/>
  <c r="O7" i="3" s="1"/>
  <c r="N10" i="3"/>
  <c r="M10" i="3"/>
  <c r="L10" i="3"/>
  <c r="K10" i="3"/>
  <c r="K9" i="3" s="1"/>
  <c r="K8" i="3" s="1"/>
  <c r="J10" i="3"/>
  <c r="I10" i="3"/>
  <c r="H10" i="3"/>
  <c r="R9" i="3"/>
  <c r="L9" i="3"/>
  <c r="R8" i="3"/>
  <c r="P88" i="3" l="1"/>
  <c r="H126" i="3"/>
  <c r="L126" i="3"/>
  <c r="J208" i="3"/>
  <c r="J125" i="3" s="1"/>
  <c r="K7" i="3"/>
  <c r="H7" i="3"/>
  <c r="N7" i="3"/>
  <c r="P117" i="3"/>
  <c r="P116" i="3" s="1"/>
  <c r="N208" i="3"/>
  <c r="N125" i="3" s="1"/>
  <c r="I918" i="3"/>
  <c r="Q182" i="3"/>
  <c r="P181" i="3"/>
  <c r="K208" i="3"/>
  <c r="P122" i="3"/>
  <c r="Q178" i="3"/>
  <c r="P177" i="3"/>
  <c r="P159" i="3" s="1"/>
  <c r="J231" i="3"/>
  <c r="N231" i="3"/>
  <c r="R231" i="3"/>
  <c r="H473" i="3"/>
  <c r="L8" i="3"/>
  <c r="L7" i="3" s="1"/>
  <c r="O208" i="3"/>
  <c r="K69" i="3"/>
  <c r="Q158" i="3"/>
  <c r="P156" i="3"/>
  <c r="P152" i="3" s="1"/>
  <c r="P126" i="3" s="1"/>
  <c r="K608" i="3"/>
  <c r="I9" i="3"/>
  <c r="I8" i="3" s="1"/>
  <c r="I7" i="3" s="1"/>
  <c r="M9" i="3"/>
  <c r="M8" i="3" s="1"/>
  <c r="M7" i="3" s="1"/>
  <c r="Q9" i="3"/>
  <c r="Q8" i="3" s="1"/>
  <c r="Q7" i="3" s="1"/>
  <c r="Q32" i="3"/>
  <c r="H70" i="3"/>
  <c r="H69" i="3" s="1"/>
  <c r="L70" i="3"/>
  <c r="L69" i="3" s="1"/>
  <c r="P70" i="3"/>
  <c r="P69" i="3" s="1"/>
  <c r="P7" i="3" s="1"/>
  <c r="K127" i="3"/>
  <c r="K126" i="3" s="1"/>
  <c r="K125" i="3" s="1"/>
  <c r="O127" i="3"/>
  <c r="O126" i="3" s="1"/>
  <c r="O125" i="3" s="1"/>
  <c r="P1200" i="3"/>
  <c r="I159" i="3"/>
  <c r="I126" i="3" s="1"/>
  <c r="I125" i="3" s="1"/>
  <c r="M159" i="3"/>
  <c r="M126" i="3" s="1"/>
  <c r="M125" i="3" s="1"/>
  <c r="Q186" i="3"/>
  <c r="P185" i="3"/>
  <c r="P189" i="3"/>
  <c r="P195" i="3"/>
  <c r="P201" i="3"/>
  <c r="H214" i="3"/>
  <c r="H208" i="3" s="1"/>
  <c r="L214" i="3"/>
  <c r="L208" i="3" s="1"/>
  <c r="P214" i="3"/>
  <c r="H221" i="3"/>
  <c r="L221" i="3"/>
  <c r="P221" i="3"/>
  <c r="P242" i="3"/>
  <c r="O473" i="3"/>
  <c r="L473" i="3"/>
  <c r="P1220" i="3"/>
  <c r="P291" i="3"/>
  <c r="P311" i="3"/>
  <c r="P301" i="3" s="1"/>
  <c r="P328" i="3"/>
  <c r="P344" i="3"/>
  <c r="P343" i="3" s="1"/>
  <c r="P342" i="3" s="1"/>
  <c r="P341" i="3" s="1"/>
  <c r="Q352" i="3"/>
  <c r="P351" i="3"/>
  <c r="Q420" i="3"/>
  <c r="R420" i="3" s="1"/>
  <c r="R419" i="3" s="1"/>
  <c r="P419" i="3"/>
  <c r="P438" i="3"/>
  <c r="P476" i="3"/>
  <c r="P518" i="3"/>
  <c r="P1139" i="3" s="1"/>
  <c r="P507" i="3"/>
  <c r="Q543" i="3"/>
  <c r="P542" i="3"/>
  <c r="K548" i="3"/>
  <c r="K547" i="3" s="1"/>
  <c r="K473" i="3" s="1"/>
  <c r="O548" i="3"/>
  <c r="O547" i="3" s="1"/>
  <c r="I593" i="3"/>
  <c r="I562" i="3" s="1"/>
  <c r="I473" i="3" s="1"/>
  <c r="M593" i="3"/>
  <c r="M562" i="3" s="1"/>
  <c r="M473" i="3" s="1"/>
  <c r="P600" i="3"/>
  <c r="P593" i="3" s="1"/>
  <c r="Q607" i="3"/>
  <c r="P606" i="3"/>
  <c r="P605" i="3" s="1"/>
  <c r="H610" i="3"/>
  <c r="L610" i="3"/>
  <c r="L609" i="3" s="1"/>
  <c r="P610" i="3"/>
  <c r="Q707" i="3"/>
  <c r="P706" i="3"/>
  <c r="P1218" i="3"/>
  <c r="P723" i="3"/>
  <c r="H722" i="3"/>
  <c r="L722" i="3"/>
  <c r="P733" i="3"/>
  <c r="Q787" i="3"/>
  <c r="P786" i="3"/>
  <c r="H799" i="3"/>
  <c r="L799" i="3"/>
  <c r="Q825" i="3"/>
  <c r="K825" i="3"/>
  <c r="K824" i="3" s="1"/>
  <c r="O825" i="3"/>
  <c r="O824" i="3" s="1"/>
  <c r="O608" i="3" s="1"/>
  <c r="Q854" i="3"/>
  <c r="P853" i="3"/>
  <c r="Q907" i="3"/>
  <c r="P905" i="3"/>
  <c r="I317" i="3"/>
  <c r="K348" i="3"/>
  <c r="K347" i="3" s="1"/>
  <c r="K346" i="3" s="1"/>
  <c r="O348" i="3"/>
  <c r="O347" i="3" s="1"/>
  <c r="O346" i="3" s="1"/>
  <c r="J358" i="3"/>
  <c r="J357" i="3" s="1"/>
  <c r="J356" i="3" s="1"/>
  <c r="N358" i="3"/>
  <c r="N357" i="3" s="1"/>
  <c r="N356" i="3" s="1"/>
  <c r="P377" i="3"/>
  <c r="P384" i="3"/>
  <c r="P413" i="3"/>
  <c r="Q484" i="3"/>
  <c r="P483" i="3"/>
  <c r="P532" i="3"/>
  <c r="P531" i="3" s="1"/>
  <c r="K562" i="3"/>
  <c r="Q587" i="3"/>
  <c r="R587" i="3" s="1"/>
  <c r="R585" i="3" s="1"/>
  <c r="P585" i="3"/>
  <c r="Q689" i="3"/>
  <c r="R689" i="3" s="1"/>
  <c r="P686" i="3"/>
  <c r="P678" i="3" s="1"/>
  <c r="I722" i="3"/>
  <c r="I609" i="3" s="1"/>
  <c r="I608" i="3" s="1"/>
  <c r="M722" i="3"/>
  <c r="M609" i="3" s="1"/>
  <c r="M608" i="3" s="1"/>
  <c r="Q778" i="3"/>
  <c r="P777" i="3"/>
  <c r="H790" i="3"/>
  <c r="Q867" i="3"/>
  <c r="P866" i="3"/>
  <c r="P1227" i="3"/>
  <c r="P349" i="3"/>
  <c r="P348" i="3" s="1"/>
  <c r="P347" i="3" s="1"/>
  <c r="P346" i="3" s="1"/>
  <c r="P367" i="3"/>
  <c r="P358" i="3" s="1"/>
  <c r="P357" i="3" s="1"/>
  <c r="P356" i="3" s="1"/>
  <c r="P462" i="3"/>
  <c r="J475" i="3"/>
  <c r="J474" i="3" s="1"/>
  <c r="N475" i="3"/>
  <c r="N474" i="3" s="1"/>
  <c r="N473" i="3" s="1"/>
  <c r="P491" i="3"/>
  <c r="R1141" i="3"/>
  <c r="R1148" i="3"/>
  <c r="Q566" i="3"/>
  <c r="R566" i="3" s="1"/>
  <c r="P564" i="3"/>
  <c r="P563" i="3" s="1"/>
  <c r="J643" i="3"/>
  <c r="J609" i="3" s="1"/>
  <c r="J608" i="3" s="1"/>
  <c r="N643" i="3"/>
  <c r="N609" i="3" s="1"/>
  <c r="N608" i="3" s="1"/>
  <c r="R643" i="3"/>
  <c r="Q684" i="3"/>
  <c r="P682" i="3"/>
  <c r="P690" i="3"/>
  <c r="P715" i="3"/>
  <c r="P714" i="3" s="1"/>
  <c r="P720" i="3"/>
  <c r="Q773" i="3"/>
  <c r="P772" i="3"/>
  <c r="L790" i="3"/>
  <c r="J790" i="3"/>
  <c r="N790" i="3"/>
  <c r="Q797" i="3"/>
  <c r="R797" i="3" s="1"/>
  <c r="R796" i="3" s="1"/>
  <c r="P796" i="3"/>
  <c r="P791" i="3" s="1"/>
  <c r="Q1148" i="3"/>
  <c r="Q1140" i="3" s="1"/>
  <c r="P1171" i="3"/>
  <c r="H318" i="3"/>
  <c r="H317" i="3" s="1"/>
  <c r="L318" i="3"/>
  <c r="L317" i="3" s="1"/>
  <c r="P318" i="3"/>
  <c r="P317" i="3" s="1"/>
  <c r="Q339" i="3"/>
  <c r="R339" i="3" s="1"/>
  <c r="R338" i="3" s="1"/>
  <c r="R335" i="3" s="1"/>
  <c r="R334" i="3" s="1"/>
  <c r="P338" i="3"/>
  <c r="P335" i="3" s="1"/>
  <c r="P334" i="3" s="1"/>
  <c r="Q555" i="3"/>
  <c r="P554" i="3"/>
  <c r="P548" i="3" s="1"/>
  <c r="P547" i="3" s="1"/>
  <c r="O562" i="3"/>
  <c r="J562" i="3"/>
  <c r="N562" i="3"/>
  <c r="Q711" i="3"/>
  <c r="P710" i="3"/>
  <c r="Q767" i="3"/>
  <c r="P766" i="3"/>
  <c r="L824" i="3"/>
  <c r="Q860" i="3"/>
  <c r="P858" i="3"/>
  <c r="Q913" i="3"/>
  <c r="R913" i="3" s="1"/>
  <c r="R912" i="3" s="1"/>
  <c r="P912" i="3"/>
  <c r="K919" i="3"/>
  <c r="H918" i="3"/>
  <c r="H970" i="3"/>
  <c r="H963" i="3" s="1"/>
  <c r="P982" i="3"/>
  <c r="P981" i="3" s="1"/>
  <c r="P980" i="3" s="1"/>
  <c r="P979" i="3" s="1"/>
  <c r="K991" i="3"/>
  <c r="K990" i="3" s="1"/>
  <c r="K989" i="3" s="1"/>
  <c r="O991" i="3"/>
  <c r="O990" i="3" s="1"/>
  <c r="K998" i="3"/>
  <c r="K997" i="3" s="1"/>
  <c r="O998" i="3"/>
  <c r="O997" i="3" s="1"/>
  <c r="P1224" i="3"/>
  <c r="P1050" i="3"/>
  <c r="P1049" i="3" s="1"/>
  <c r="P1048" i="3" s="1"/>
  <c r="P1047" i="3" s="1"/>
  <c r="P1041" i="3" s="1"/>
  <c r="L989" i="3"/>
  <c r="P861" i="3"/>
  <c r="P868" i="3"/>
  <c r="P970" i="3"/>
  <c r="P963" i="3" s="1"/>
  <c r="O1041" i="3"/>
  <c r="J1041" i="3"/>
  <c r="N1041" i="3"/>
  <c r="J1112" i="3"/>
  <c r="J1111" i="3" s="1"/>
  <c r="K1112" i="3"/>
  <c r="K1111" i="3" s="1"/>
  <c r="O1112" i="3"/>
  <c r="O1111" i="3" s="1"/>
  <c r="P1179" i="3"/>
  <c r="P738" i="3"/>
  <c r="P802" i="3"/>
  <c r="P799" i="3" s="1"/>
  <c r="P809" i="3"/>
  <c r="P814" i="3"/>
  <c r="P879" i="3"/>
  <c r="P891" i="3"/>
  <c r="P895" i="3"/>
  <c r="P886" i="3" s="1"/>
  <c r="P885" i="3" s="1"/>
  <c r="L970" i="3"/>
  <c r="L963" i="3" s="1"/>
  <c r="L918" i="3" s="1"/>
  <c r="H989" i="3"/>
  <c r="P991" i="3"/>
  <c r="P990" i="3" s="1"/>
  <c r="J998" i="3"/>
  <c r="J997" i="3" s="1"/>
  <c r="J989" i="3" s="1"/>
  <c r="J918" i="3" s="1"/>
  <c r="N998" i="3"/>
  <c r="N997" i="3" s="1"/>
  <c r="N989" i="3" s="1"/>
  <c r="N918" i="3" s="1"/>
  <c r="N1080" i="3"/>
  <c r="N1079" i="3" s="1"/>
  <c r="I1112" i="3"/>
  <c r="I1111" i="3" s="1"/>
  <c r="M1112" i="3"/>
  <c r="M1111" i="3" s="1"/>
  <c r="Q1112" i="3"/>
  <c r="P1002" i="3"/>
  <c r="P998" i="3" s="1"/>
  <c r="P997" i="3" s="1"/>
  <c r="P1012" i="3"/>
  <c r="L1112" i="3"/>
  <c r="L1111" i="3" s="1"/>
  <c r="R1255" i="3"/>
  <c r="P1255" i="3"/>
  <c r="R150" i="3"/>
  <c r="R149" i="3" s="1"/>
  <c r="Q149" i="3"/>
  <c r="R155" i="3"/>
  <c r="R153" i="3" s="1"/>
  <c r="Q153" i="3"/>
  <c r="R158" i="3"/>
  <c r="R156" i="3" s="1"/>
  <c r="Q156" i="3"/>
  <c r="R161" i="3"/>
  <c r="R160" i="3" s="1"/>
  <c r="Q160" i="3"/>
  <c r="R164" i="3"/>
  <c r="R162" i="3" s="1"/>
  <c r="Q162" i="3"/>
  <c r="R166" i="3"/>
  <c r="R165" i="3" s="1"/>
  <c r="Q165" i="3"/>
  <c r="R168" i="3"/>
  <c r="R167" i="3" s="1"/>
  <c r="Q167" i="3"/>
  <c r="R170" i="3"/>
  <c r="R169" i="3" s="1"/>
  <c r="Q169" i="3"/>
  <c r="R172" i="3"/>
  <c r="R171" i="3" s="1"/>
  <c r="Q171" i="3"/>
  <c r="R174" i="3"/>
  <c r="R173" i="3" s="1"/>
  <c r="Q173" i="3"/>
  <c r="R178" i="3"/>
  <c r="R177" i="3" s="1"/>
  <c r="Q177" i="3"/>
  <c r="R180" i="3"/>
  <c r="R179" i="3" s="1"/>
  <c r="Q179" i="3"/>
  <c r="R182" i="3"/>
  <c r="R181" i="3" s="1"/>
  <c r="Q181" i="3"/>
  <c r="R184" i="3"/>
  <c r="R183" i="3" s="1"/>
  <c r="Q183" i="3"/>
  <c r="R186" i="3"/>
  <c r="R185" i="3" s="1"/>
  <c r="Q185" i="3"/>
  <c r="R190" i="3"/>
  <c r="R189" i="3" s="1"/>
  <c r="Q189" i="3"/>
  <c r="R196" i="3"/>
  <c r="R195" i="3" s="1"/>
  <c r="Q195" i="3"/>
  <c r="R202" i="3"/>
  <c r="R201" i="3" s="1"/>
  <c r="Q201" i="3"/>
  <c r="R204" i="3"/>
  <c r="R203" i="3" s="1"/>
  <c r="Q203" i="3"/>
  <c r="R292" i="3"/>
  <c r="R291" i="3" s="1"/>
  <c r="Q291" i="3"/>
  <c r="R309" i="3"/>
  <c r="R308" i="3" s="1"/>
  <c r="Q308" i="3"/>
  <c r="R312" i="3"/>
  <c r="R311" i="3" s="1"/>
  <c r="Q311" i="3"/>
  <c r="R320" i="3"/>
  <c r="R319" i="3" s="1"/>
  <c r="Q319" i="3"/>
  <c r="R322" i="3"/>
  <c r="R321" i="3" s="1"/>
  <c r="Q321" i="3"/>
  <c r="R324" i="3"/>
  <c r="R323" i="3" s="1"/>
  <c r="Q323" i="3"/>
  <c r="R326" i="3"/>
  <c r="R325" i="3" s="1"/>
  <c r="Q325" i="3"/>
  <c r="Q338" i="3"/>
  <c r="Q335" i="3" s="1"/>
  <c r="Q334" i="3" s="1"/>
  <c r="R345" i="3"/>
  <c r="R344" i="3" s="1"/>
  <c r="R343" i="3" s="1"/>
  <c r="R342" i="3" s="1"/>
  <c r="R341" i="3" s="1"/>
  <c r="Q344" i="3"/>
  <c r="Q343" i="3" s="1"/>
  <c r="Q342" i="3" s="1"/>
  <c r="Q341" i="3" s="1"/>
  <c r="R350" i="3"/>
  <c r="R349" i="3" s="1"/>
  <c r="Q349" i="3"/>
  <c r="R352" i="3"/>
  <c r="R351" i="3" s="1"/>
  <c r="Q351" i="3"/>
  <c r="R355" i="3"/>
  <c r="R354" i="3" s="1"/>
  <c r="Q354" i="3"/>
  <c r="R361" i="3"/>
  <c r="R359" i="3" s="1"/>
  <c r="Q359" i="3"/>
  <c r="R368" i="3"/>
  <c r="R367" i="3" s="1"/>
  <c r="Q367" i="3"/>
  <c r="R378" i="3"/>
  <c r="R377" i="3" s="1"/>
  <c r="Q377" i="3"/>
  <c r="R385" i="3"/>
  <c r="R384" i="3" s="1"/>
  <c r="Q384" i="3"/>
  <c r="R414" i="3"/>
  <c r="R413" i="3" s="1"/>
  <c r="Q413" i="3"/>
  <c r="R440" i="3"/>
  <c r="R438" i="3" s="1"/>
  <c r="Q438" i="3"/>
  <c r="R463" i="3"/>
  <c r="R462" i="3" s="1"/>
  <c r="Q462" i="3"/>
  <c r="R468" i="3"/>
  <c r="R467" i="3" s="1"/>
  <c r="Q467" i="3"/>
  <c r="R484" i="3"/>
  <c r="R483" i="3" s="1"/>
  <c r="Q483" i="3"/>
  <c r="R495" i="3"/>
  <c r="R494" i="3" s="1"/>
  <c r="Q494" i="3"/>
  <c r="P1132" i="3"/>
  <c r="P1131" i="3" s="1"/>
  <c r="Q1132" i="3"/>
  <c r="Q1131" i="3" s="1"/>
  <c r="R1132" i="3"/>
  <c r="R1131" i="3" s="1"/>
  <c r="P530" i="3"/>
  <c r="P1137" i="3" s="1"/>
  <c r="P516" i="3"/>
  <c r="P1138" i="3" s="1"/>
  <c r="R497" i="3"/>
  <c r="R496" i="3" s="1"/>
  <c r="Q496" i="3"/>
  <c r="R499" i="3"/>
  <c r="R498" i="3" s="1"/>
  <c r="Q498" i="3"/>
  <c r="R536" i="3"/>
  <c r="R533" i="3" s="1"/>
  <c r="Q533" i="3"/>
  <c r="R539" i="3"/>
  <c r="R537" i="3" s="1"/>
  <c r="Q537" i="3"/>
  <c r="R543" i="3"/>
  <c r="R542" i="3" s="1"/>
  <c r="Q542" i="3"/>
  <c r="R546" i="3"/>
  <c r="R544" i="3" s="1"/>
  <c r="Q544" i="3"/>
  <c r="R555" i="3"/>
  <c r="R554" i="3" s="1"/>
  <c r="Q554" i="3"/>
  <c r="R559" i="3"/>
  <c r="R558" i="3" s="1"/>
  <c r="Q558" i="3"/>
  <c r="R561" i="3"/>
  <c r="R560" i="3" s="1"/>
  <c r="Q560" i="3"/>
  <c r="R572" i="3"/>
  <c r="R571" i="3" s="1"/>
  <c r="Q571" i="3"/>
  <c r="Q585" i="3"/>
  <c r="R607" i="3"/>
  <c r="R606" i="3" s="1"/>
  <c r="R605" i="3" s="1"/>
  <c r="Q606" i="3"/>
  <c r="Q605" i="3" s="1"/>
  <c r="R684" i="3"/>
  <c r="R682" i="3" s="1"/>
  <c r="Q682" i="3"/>
  <c r="R688" i="3"/>
  <c r="R686" i="3" s="1"/>
  <c r="Q686" i="3"/>
  <c r="R691" i="3"/>
  <c r="R690" i="3" s="1"/>
  <c r="Q690" i="3"/>
  <c r="R697" i="3"/>
  <c r="R696" i="3" s="1"/>
  <c r="Q696" i="3"/>
  <c r="R703" i="3"/>
  <c r="R701" i="3" s="1"/>
  <c r="Q701" i="3"/>
  <c r="R707" i="3"/>
  <c r="R706" i="3" s="1"/>
  <c r="Q706" i="3"/>
  <c r="R711" i="3"/>
  <c r="R710" i="3" s="1"/>
  <c r="Q710" i="3"/>
  <c r="R717" i="3"/>
  <c r="R715" i="3" s="1"/>
  <c r="Q715" i="3"/>
  <c r="R719" i="3"/>
  <c r="R718" i="3" s="1"/>
  <c r="Q718" i="3"/>
  <c r="R721" i="3"/>
  <c r="R720" i="3" s="1"/>
  <c r="Q720" i="3"/>
  <c r="R734" i="3"/>
  <c r="R733" i="3" s="1"/>
  <c r="Q733" i="3"/>
  <c r="R743" i="3"/>
  <c r="R742" i="3" s="1"/>
  <c r="Q742" i="3"/>
  <c r="R756" i="3"/>
  <c r="R755" i="3" s="1"/>
  <c r="Q755" i="3"/>
  <c r="R765" i="3"/>
  <c r="R764" i="3" s="1"/>
  <c r="Q764" i="3"/>
  <c r="R767" i="3"/>
  <c r="R766" i="3" s="1"/>
  <c r="Q766" i="3"/>
  <c r="R773" i="3"/>
  <c r="R772" i="3" s="1"/>
  <c r="Q772" i="3"/>
  <c r="R775" i="3"/>
  <c r="R774" i="3" s="1"/>
  <c r="Q774" i="3"/>
  <c r="R778" i="3"/>
  <c r="R777" i="3" s="1"/>
  <c r="Q777" i="3"/>
  <c r="R782" i="3"/>
  <c r="R780" i="3" s="1"/>
  <c r="Q780" i="3"/>
  <c r="R787" i="3"/>
  <c r="R786" i="3" s="1"/>
  <c r="Q786" i="3"/>
  <c r="R795" i="3"/>
  <c r="R792" i="3" s="1"/>
  <c r="Q792" i="3"/>
  <c r="R803" i="3"/>
  <c r="R802" i="3" s="1"/>
  <c r="Q802" i="3"/>
  <c r="R810" i="3"/>
  <c r="R809" i="3" s="1"/>
  <c r="Q809" i="3"/>
  <c r="R815" i="3"/>
  <c r="R814" i="3" s="1"/>
  <c r="Q814" i="3"/>
  <c r="R818" i="3"/>
  <c r="R817" i="3" s="1"/>
  <c r="Q817" i="3"/>
  <c r="R852" i="3"/>
  <c r="R851" i="3" s="1"/>
  <c r="Q851" i="3"/>
  <c r="R854" i="3"/>
  <c r="R853" i="3" s="1"/>
  <c r="Q853" i="3"/>
  <c r="R857" i="3"/>
  <c r="R856" i="3" s="1"/>
  <c r="Q856" i="3"/>
  <c r="R860" i="3"/>
  <c r="R858" i="3" s="1"/>
  <c r="Q858" i="3"/>
  <c r="R862" i="3"/>
  <c r="R861" i="3" s="1"/>
  <c r="Q861" i="3"/>
  <c r="R867" i="3"/>
  <c r="R866" i="3" s="1"/>
  <c r="Q866" i="3"/>
  <c r="R869" i="3"/>
  <c r="R868" i="3" s="1"/>
  <c r="Q868" i="3"/>
  <c r="R872" i="3"/>
  <c r="R871" i="3" s="1"/>
  <c r="Q871" i="3"/>
  <c r="R878" i="3"/>
  <c r="R877" i="3" s="1"/>
  <c r="Q877" i="3"/>
  <c r="R880" i="3"/>
  <c r="R879" i="3" s="1"/>
  <c r="Q879" i="3"/>
  <c r="R888" i="3"/>
  <c r="R887" i="3" s="1"/>
  <c r="Q887" i="3"/>
  <c r="R896" i="3"/>
  <c r="R895" i="3" s="1"/>
  <c r="Q895" i="3"/>
  <c r="R899" i="3"/>
  <c r="R898" i="3" s="1"/>
  <c r="Q898" i="3"/>
  <c r="R904" i="3"/>
  <c r="R903" i="3" s="1"/>
  <c r="Q903" i="3"/>
  <c r="R907" i="3"/>
  <c r="R905" i="3" s="1"/>
  <c r="Q905" i="3"/>
  <c r="R910" i="3"/>
  <c r="R909" i="3" s="1"/>
  <c r="Q909" i="3"/>
  <c r="Q912" i="3"/>
  <c r="Q1174" i="3"/>
  <c r="R985" i="3"/>
  <c r="Q982" i="3"/>
  <c r="Q981" i="3" s="1"/>
  <c r="Q980" i="3" s="1"/>
  <c r="Q979" i="3" s="1"/>
  <c r="R1003" i="3"/>
  <c r="R1002" i="3" s="1"/>
  <c r="Q1002" i="3"/>
  <c r="R1013" i="3"/>
  <c r="R1012" i="3" s="1"/>
  <c r="Q1012" i="3"/>
  <c r="R1016" i="3"/>
  <c r="R1015" i="3" s="1"/>
  <c r="Q1015" i="3"/>
  <c r="R1024" i="3"/>
  <c r="R1066" i="3"/>
  <c r="R1064" i="3" s="1"/>
  <c r="Q1064" i="3"/>
  <c r="R1078" i="3"/>
  <c r="R1077" i="3" s="1"/>
  <c r="Q1077" i="3"/>
  <c r="R1088" i="3"/>
  <c r="R1087" i="3" s="1"/>
  <c r="R1084" i="3" s="1"/>
  <c r="R1080" i="3" s="1"/>
  <c r="R1079" i="3" s="1"/>
  <c r="Q1087" i="3"/>
  <c r="Q1084" i="3" s="1"/>
  <c r="Q1080" i="3" s="1"/>
  <c r="Q1079" i="3" s="1"/>
  <c r="Q96" i="3"/>
  <c r="Q103" i="3"/>
  <c r="Q104" i="3"/>
  <c r="Q112" i="3"/>
  <c r="Q123" i="3"/>
  <c r="Q129" i="3"/>
  <c r="Q134" i="3"/>
  <c r="Q141" i="3"/>
  <c r="P1158" i="3"/>
  <c r="Q207" i="3"/>
  <c r="Q211" i="3"/>
  <c r="Q243" i="3"/>
  <c r="Q244" i="3"/>
  <c r="Q245" i="3"/>
  <c r="Q246" i="3"/>
  <c r="Q249" i="3"/>
  <c r="Q257" i="3"/>
  <c r="Q261" i="3"/>
  <c r="Q262" i="3"/>
  <c r="Q266" i="3"/>
  <c r="Q267" i="3"/>
  <c r="Q268" i="3"/>
  <c r="Q272" i="3"/>
  <c r="Q273" i="3"/>
  <c r="Q305" i="3"/>
  <c r="Q329" i="3"/>
  <c r="Q479" i="3"/>
  <c r="Q480" i="3"/>
  <c r="Q482" i="3"/>
  <c r="Q492" i="3"/>
  <c r="Q493" i="3"/>
  <c r="P1135" i="3"/>
  <c r="Q1135" i="3"/>
  <c r="R1135" i="3"/>
  <c r="P1136" i="3"/>
  <c r="P1160" i="3" s="1"/>
  <c r="Q1136" i="3"/>
  <c r="Q1160" i="3" s="1"/>
  <c r="R1136" i="3"/>
  <c r="R1160" i="3" s="1"/>
  <c r="Q508" i="3"/>
  <c r="P1128" i="3"/>
  <c r="P1127" i="3" s="1"/>
  <c r="Q1128" i="3"/>
  <c r="Q1127" i="3" s="1"/>
  <c r="R1128" i="3"/>
  <c r="R1127" i="3" s="1"/>
  <c r="Q565" i="3"/>
  <c r="Q570" i="3"/>
  <c r="Q602" i="3"/>
  <c r="Q724" i="3"/>
  <c r="Q741" i="3"/>
  <c r="Q808" i="3"/>
  <c r="Q892" i="3"/>
  <c r="Q894" i="3"/>
  <c r="Q973" i="3"/>
  <c r="Q1025" i="3"/>
  <c r="Q1039" i="3"/>
  <c r="Q1040" i="3"/>
  <c r="Q1052" i="3"/>
  <c r="Q1053" i="3"/>
  <c r="Q1054" i="3"/>
  <c r="Q1055" i="3"/>
  <c r="P208" i="3" l="1"/>
  <c r="P125" i="3" s="1"/>
  <c r="O6" i="3"/>
  <c r="Q419" i="3"/>
  <c r="K918" i="3"/>
  <c r="H609" i="3"/>
  <c r="H608" i="3" s="1"/>
  <c r="P475" i="3"/>
  <c r="I6" i="3"/>
  <c r="I1152" i="3" s="1"/>
  <c r="L125" i="3"/>
  <c r="L6" i="3" s="1"/>
  <c r="L1152" i="3" s="1"/>
  <c r="L608" i="3"/>
  <c r="J473" i="3"/>
  <c r="J6" i="3" s="1"/>
  <c r="J1152" i="3" s="1"/>
  <c r="Q796" i="3"/>
  <c r="P989" i="3"/>
  <c r="P918" i="3" s="1"/>
  <c r="R1140" i="3"/>
  <c r="P850" i="3"/>
  <c r="P824" i="3" s="1"/>
  <c r="P241" i="3"/>
  <c r="P1250" i="3" s="1"/>
  <c r="K6" i="3"/>
  <c r="K1152" i="3" s="1"/>
  <c r="H125" i="3"/>
  <c r="O989" i="3"/>
  <c r="O918" i="3" s="1"/>
  <c r="P562" i="3"/>
  <c r="P722" i="3"/>
  <c r="P609" i="3" s="1"/>
  <c r="P608" i="3" s="1"/>
  <c r="N6" i="3"/>
  <c r="N1152" i="3" s="1"/>
  <c r="P790" i="3"/>
  <c r="M6" i="3"/>
  <c r="M1152" i="3" s="1"/>
  <c r="H6" i="3"/>
  <c r="H1152" i="3" s="1"/>
  <c r="Q1226" i="3"/>
  <c r="R1055" i="3"/>
  <c r="R1226" i="3" s="1"/>
  <c r="Q1225" i="3"/>
  <c r="R1054" i="3"/>
  <c r="R1225" i="3" s="1"/>
  <c r="Q1224" i="3"/>
  <c r="R1053" i="3"/>
  <c r="R1224" i="3" s="1"/>
  <c r="Q1223" i="3"/>
  <c r="R1052" i="3"/>
  <c r="Q1050" i="3"/>
  <c r="Q1049" i="3" s="1"/>
  <c r="Q1048" i="3" s="1"/>
  <c r="Q1047" i="3" s="1"/>
  <c r="Q1204" i="3"/>
  <c r="R1040" i="3"/>
  <c r="R1204" i="3" s="1"/>
  <c r="Q1201" i="3"/>
  <c r="R1039" i="3"/>
  <c r="Q1038" i="3"/>
  <c r="Q1037" i="3" s="1"/>
  <c r="Q1036" i="3" s="1"/>
  <c r="Q1035" i="3" s="1"/>
  <c r="Q1214" i="3"/>
  <c r="R1025" i="3"/>
  <c r="R1214" i="3" s="1"/>
  <c r="Q1164" i="3"/>
  <c r="R973" i="3"/>
  <c r="Q972" i="3"/>
  <c r="Q971" i="3" s="1"/>
  <c r="Q970" i="3" s="1"/>
  <c r="Q963" i="3" s="1"/>
  <c r="Q1198" i="3"/>
  <c r="R894" i="3"/>
  <c r="Q893" i="3"/>
  <c r="Q1197" i="3"/>
  <c r="R892" i="3"/>
  <c r="Q891" i="3"/>
  <c r="Q1216" i="3"/>
  <c r="R808" i="3"/>
  <c r="Q807" i="3"/>
  <c r="Q1229" i="3"/>
  <c r="R741" i="3"/>
  <c r="Q738" i="3"/>
  <c r="Q1218" i="3"/>
  <c r="R724" i="3"/>
  <c r="Q723" i="3"/>
  <c r="Q1178" i="3"/>
  <c r="R602" i="3"/>
  <c r="Q600" i="3"/>
  <c r="Q593" i="3" s="1"/>
  <c r="Q1205" i="3"/>
  <c r="R570" i="3"/>
  <c r="R1205" i="3" s="1"/>
  <c r="Q1179" i="3"/>
  <c r="R565" i="3"/>
  <c r="Q564" i="3"/>
  <c r="Q563" i="3" s="1"/>
  <c r="Q562" i="3" s="1"/>
  <c r="Q518" i="3"/>
  <c r="Q1139" i="3" s="1"/>
  <c r="R508" i="3"/>
  <c r="Q507" i="3"/>
  <c r="Q1192" i="3"/>
  <c r="R493" i="3"/>
  <c r="R1192" i="3" s="1"/>
  <c r="Q1165" i="3"/>
  <c r="R492" i="3"/>
  <c r="Q491" i="3"/>
  <c r="Q1219" i="3"/>
  <c r="R482" i="3"/>
  <c r="R1219" i="3" s="1"/>
  <c r="Q516" i="3"/>
  <c r="R480" i="3"/>
  <c r="Q530" i="3"/>
  <c r="Q1137" i="3" s="1"/>
  <c r="R479" i="3"/>
  <c r="Q476" i="3"/>
  <c r="Q1194" i="3"/>
  <c r="R329" i="3"/>
  <c r="Q328" i="3"/>
  <c r="Q1227" i="3"/>
  <c r="R305" i="3"/>
  <c r="Q302" i="3"/>
  <c r="Q301" i="3" s="1"/>
  <c r="Q1215" i="3"/>
  <c r="R273" i="3"/>
  <c r="R1215" i="3" s="1"/>
  <c r="Q1212" i="3"/>
  <c r="R272" i="3"/>
  <c r="R1212" i="3" s="1"/>
  <c r="Q1172" i="3"/>
  <c r="R268" i="3"/>
  <c r="R1172" i="3" s="1"/>
  <c r="Q1186" i="3"/>
  <c r="R267" i="3"/>
  <c r="R1186" i="3" s="1"/>
  <c r="Q1185" i="3"/>
  <c r="R266" i="3"/>
  <c r="R1185" i="3" s="1"/>
  <c r="Q1175" i="3"/>
  <c r="R262" i="3"/>
  <c r="R1175" i="3" s="1"/>
  <c r="Q1184" i="3"/>
  <c r="R261" i="3"/>
  <c r="R1184" i="3" s="1"/>
  <c r="Q1161" i="3"/>
  <c r="R257" i="3"/>
  <c r="R1161" i="3" s="1"/>
  <c r="Q1199" i="3"/>
  <c r="R249" i="3"/>
  <c r="R1199" i="3" s="1"/>
  <c r="Q1193" i="3"/>
  <c r="R246" i="3"/>
  <c r="R1193" i="3" s="1"/>
  <c r="Q1187" i="3"/>
  <c r="R245" i="3"/>
  <c r="R1187" i="3" s="1"/>
  <c r="Q1183" i="3"/>
  <c r="R244" i="3"/>
  <c r="R1183" i="3" s="1"/>
  <c r="Q1173" i="3"/>
  <c r="R243" i="3"/>
  <c r="Q242" i="3"/>
  <c r="Q241" i="3" s="1"/>
  <c r="Q1206" i="3"/>
  <c r="R211" i="3"/>
  <c r="Q210" i="3"/>
  <c r="Q209" i="3" s="1"/>
  <c r="Q1158" i="3"/>
  <c r="R207" i="3"/>
  <c r="Q206" i="3"/>
  <c r="Q205" i="3" s="1"/>
  <c r="Q1211" i="3"/>
  <c r="R141" i="3"/>
  <c r="R1211" i="3" s="1"/>
  <c r="Q1200" i="3"/>
  <c r="R134" i="3"/>
  <c r="R1200" i="3" s="1"/>
  <c r="Q1171" i="3"/>
  <c r="R129" i="3"/>
  <c r="Q128" i="3"/>
  <c r="Q127" i="3" s="1"/>
  <c r="Q1180" i="3"/>
  <c r="R123" i="3"/>
  <c r="Q122" i="3"/>
  <c r="Q117" i="3" s="1"/>
  <c r="Q116" i="3" s="1"/>
  <c r="Q1220" i="3"/>
  <c r="R112" i="3"/>
  <c r="R1220" i="3" s="1"/>
  <c r="Q1222" i="3"/>
  <c r="R104" i="3"/>
  <c r="R1222" i="3" s="1"/>
  <c r="Q1221" i="3"/>
  <c r="R103" i="3"/>
  <c r="R1221" i="3" s="1"/>
  <c r="Q1207" i="3"/>
  <c r="R96" i="3"/>
  <c r="Q91" i="3"/>
  <c r="Q90" i="3" s="1"/>
  <c r="Q89" i="3" s="1"/>
  <c r="Q88" i="3" s="1"/>
  <c r="R1174" i="3"/>
  <c r="R982" i="3"/>
  <c r="R981" i="3" s="1"/>
  <c r="R980" i="3" s="1"/>
  <c r="R979" i="3" s="1"/>
  <c r="R1159" i="3"/>
  <c r="Q1159" i="3"/>
  <c r="P1134" i="3"/>
  <c r="P1133" i="3" s="1"/>
  <c r="P1126" i="3" s="1"/>
  <c r="P1125" i="3" s="1"/>
  <c r="P1111" i="3" s="1"/>
  <c r="P1159" i="3"/>
  <c r="Q1063" i="3"/>
  <c r="Q1062" i="3" s="1"/>
  <c r="Q1061" i="3" s="1"/>
  <c r="R1063" i="3"/>
  <c r="R1062" i="3" s="1"/>
  <c r="R1061" i="3" s="1"/>
  <c r="Q1022" i="3"/>
  <c r="Q998" i="3" s="1"/>
  <c r="Q997" i="3" s="1"/>
  <c r="Q989" i="3" s="1"/>
  <c r="R1022" i="3"/>
  <c r="R998" i="3"/>
  <c r="R997" i="3" s="1"/>
  <c r="R989" i="3" s="1"/>
  <c r="Q886" i="3"/>
  <c r="Q885" i="3" s="1"/>
  <c r="Q850" i="3"/>
  <c r="Q824" i="3" s="1"/>
  <c r="R850" i="3"/>
  <c r="R824" i="3" s="1"/>
  <c r="Q799" i="3"/>
  <c r="Q791" i="3"/>
  <c r="Q790" i="3" s="1"/>
  <c r="R791" i="3"/>
  <c r="Q714" i="3"/>
  <c r="R714" i="3"/>
  <c r="Q678" i="3"/>
  <c r="R678" i="3"/>
  <c r="Q548" i="3"/>
  <c r="Q547" i="3" s="1"/>
  <c r="R548" i="3"/>
  <c r="R547" i="3" s="1"/>
  <c r="Q532" i="3"/>
  <c r="Q531" i="3" s="1"/>
  <c r="R532" i="3"/>
  <c r="R531" i="3" s="1"/>
  <c r="P1166" i="3"/>
  <c r="P1162" i="3"/>
  <c r="P1242" i="3" s="1"/>
  <c r="P512" i="3"/>
  <c r="P511" i="3" s="1"/>
  <c r="P474" i="3" s="1"/>
  <c r="P473" i="3" s="1"/>
  <c r="Q358" i="3"/>
  <c r="Q357" i="3" s="1"/>
  <c r="Q356" i="3" s="1"/>
  <c r="R358" i="3"/>
  <c r="R357" i="3" s="1"/>
  <c r="R356" i="3" s="1"/>
  <c r="Q348" i="3"/>
  <c r="Q347" i="3" s="1"/>
  <c r="Q346" i="3" s="1"/>
  <c r="R348" i="3"/>
  <c r="R347" i="3" s="1"/>
  <c r="R346" i="3" s="1"/>
  <c r="Q318" i="3"/>
  <c r="Q317" i="3" s="1"/>
  <c r="Q159" i="3"/>
  <c r="R159" i="3"/>
  <c r="Q152" i="3"/>
  <c r="R152" i="3"/>
  <c r="Q722" i="3" l="1"/>
  <c r="Q609" i="3" s="1"/>
  <c r="Q608" i="3" s="1"/>
  <c r="Q475" i="3"/>
  <c r="P6" i="3"/>
  <c r="O1152" i="3"/>
  <c r="R1207" i="3"/>
  <c r="R91" i="3"/>
  <c r="R90" i="3" s="1"/>
  <c r="R89" i="3" s="1"/>
  <c r="R1180" i="3"/>
  <c r="R122" i="3"/>
  <c r="R117" i="3" s="1"/>
  <c r="R116" i="3" s="1"/>
  <c r="R1171" i="3"/>
  <c r="R128" i="3"/>
  <c r="R127" i="3" s="1"/>
  <c r="R206" i="3"/>
  <c r="R205" i="3" s="1"/>
  <c r="Q1250" i="3"/>
  <c r="Q208" i="3"/>
  <c r="R1206" i="3"/>
  <c r="R210" i="3"/>
  <c r="R209" i="3" s="1"/>
  <c r="R1173" i="3"/>
  <c r="R242" i="3"/>
  <c r="R241" i="3" s="1"/>
  <c r="R1227" i="3"/>
  <c r="R302" i="3"/>
  <c r="R301" i="3" s="1"/>
  <c r="R1194" i="3"/>
  <c r="R328" i="3"/>
  <c r="R318" i="3" s="1"/>
  <c r="R317" i="3" s="1"/>
  <c r="R530" i="3"/>
  <c r="R1137" i="3" s="1"/>
  <c r="R476" i="3"/>
  <c r="R516" i="3"/>
  <c r="Q1138" i="3"/>
  <c r="Q1134" i="3" s="1"/>
  <c r="Q1133" i="3" s="1"/>
  <c r="Q1126" i="3" s="1"/>
  <c r="Q1125" i="3" s="1"/>
  <c r="Q1111" i="3" s="1"/>
  <c r="Q512" i="3"/>
  <c r="Q511" i="3" s="1"/>
  <c r="R1165" i="3"/>
  <c r="R491" i="3"/>
  <c r="R518" i="3"/>
  <c r="R1139" i="3" s="1"/>
  <c r="R507" i="3"/>
  <c r="R1179" i="3"/>
  <c r="R564" i="3"/>
  <c r="R563" i="3" s="1"/>
  <c r="R1178" i="3"/>
  <c r="R600" i="3"/>
  <c r="R593" i="3" s="1"/>
  <c r="R1218" i="3"/>
  <c r="R723" i="3"/>
  <c r="R1229" i="3"/>
  <c r="R738" i="3"/>
  <c r="R1216" i="3"/>
  <c r="R807" i="3"/>
  <c r="R799" i="3" s="1"/>
  <c r="R1197" i="3"/>
  <c r="R891" i="3"/>
  <c r="R1198" i="3"/>
  <c r="R893" i="3"/>
  <c r="R1164" i="3"/>
  <c r="R972" i="3"/>
  <c r="R971" i="3" s="1"/>
  <c r="R970" i="3" s="1"/>
  <c r="R963" i="3" s="1"/>
  <c r="R1201" i="3"/>
  <c r="R1038" i="3"/>
  <c r="R1037" i="3" s="1"/>
  <c r="R1036" i="3" s="1"/>
  <c r="R1035" i="3" s="1"/>
  <c r="R1223" i="3"/>
  <c r="R1050" i="3"/>
  <c r="R1049" i="3" s="1"/>
  <c r="R1048" i="3" s="1"/>
  <c r="R1047" i="3" s="1"/>
  <c r="R1041" i="3" s="1"/>
  <c r="P1152" i="3"/>
  <c r="R790" i="3"/>
  <c r="Q126" i="3"/>
  <c r="Q125" i="3" s="1"/>
  <c r="Q474" i="3"/>
  <c r="Q473" i="3" s="1"/>
  <c r="Q1162" i="3"/>
  <c r="Q1166" i="3"/>
  <c r="Q918" i="3"/>
  <c r="Q1041" i="3"/>
  <c r="Q1242" i="3" l="1"/>
  <c r="Q6" i="3"/>
  <c r="Q1152" i="3" s="1"/>
  <c r="Q1243" i="3" s="1"/>
  <c r="Q1249" i="3"/>
  <c r="Q1251" i="3" s="1"/>
  <c r="Q1257" i="3" s="1"/>
  <c r="P1249" i="3"/>
  <c r="P1251" i="3" s="1"/>
  <c r="P1257" i="3" s="1"/>
  <c r="P1243" i="3"/>
  <c r="R1138" i="3"/>
  <c r="R1134" i="3" s="1"/>
  <c r="R1133" i="3" s="1"/>
  <c r="R1126" i="3" s="1"/>
  <c r="R1125" i="3" s="1"/>
  <c r="R1111" i="3" s="1"/>
  <c r="R512" i="3"/>
  <c r="R511" i="3" s="1"/>
  <c r="R1250" i="3"/>
  <c r="R208" i="3"/>
  <c r="R918" i="3"/>
  <c r="R886" i="3"/>
  <c r="R885" i="3" s="1"/>
  <c r="R722" i="3"/>
  <c r="R609" i="3" s="1"/>
  <c r="R608" i="3" s="1"/>
  <c r="R562" i="3"/>
  <c r="R1166" i="3"/>
  <c r="R475" i="3"/>
  <c r="R474" i="3" s="1"/>
  <c r="R1162" i="3"/>
  <c r="R1158" i="3"/>
  <c r="R126" i="3"/>
  <c r="R88" i="3"/>
  <c r="R125" i="3" l="1"/>
  <c r="R6" i="3" s="1"/>
  <c r="R1152" i="3" s="1"/>
  <c r="R473" i="3"/>
  <c r="R1242" i="3"/>
  <c r="R1249" i="3" l="1"/>
  <c r="R1251" i="3" s="1"/>
  <c r="R1257" i="3" s="1"/>
  <c r="R1243" i="3"/>
</calcChain>
</file>

<file path=xl/comments1.xml><?xml version="1.0" encoding="utf-8"?>
<comments xmlns="http://schemas.openxmlformats.org/spreadsheetml/2006/main">
  <authors>
    <author>raimundo.silva</author>
  </authors>
  <commentList>
    <comment ref="P94" authorId="0">
      <text>
        <r>
          <rPr>
            <b/>
            <sz val="9"/>
            <color indexed="81"/>
            <rFont val="Tahoma"/>
            <family val="2"/>
          </rPr>
          <t xml:space="preserve">ERRO NA FONTE DE RECURSOS UTILIZADA
</t>
        </r>
      </text>
    </comment>
    <comment ref="P95" authorId="0">
      <text>
        <r>
          <rPr>
            <b/>
            <sz val="9"/>
            <color indexed="81"/>
            <rFont val="Tahoma"/>
            <family val="2"/>
          </rPr>
          <t xml:space="preserve">ERRO NA FONTE DE RECURSOS UTILIZADA
</t>
        </r>
      </text>
    </comment>
    <comment ref="P98" authorId="0">
      <text>
        <r>
          <rPr>
            <b/>
            <sz val="9"/>
            <color indexed="81"/>
            <rFont val="Tahoma"/>
            <family val="2"/>
          </rPr>
          <t>NÃO TERÁ MAIS RECEITA ARRECADA, A CONTA DO ACÓRDÃO Nº 1633/2016</t>
        </r>
      </text>
    </comment>
    <comment ref="P100" authorId="0">
      <text>
        <r>
          <rPr>
            <b/>
            <sz val="9"/>
            <color indexed="81"/>
            <rFont val="Tahoma"/>
            <family val="2"/>
          </rPr>
          <t xml:space="preserve">NÃO TERÁ MAIS RECEITA ARRECADA, A CONTA DO ACÓRDÃO Nº 1633/2016
</t>
        </r>
      </text>
    </comment>
    <comment ref="P102" authorId="0">
      <text>
        <r>
          <rPr>
            <b/>
            <sz val="9"/>
            <color indexed="81"/>
            <rFont val="Tahoma"/>
            <family val="2"/>
          </rPr>
          <t xml:space="preserve">NÃO TERÁ MAIS RECEITA ARRECADA, A CONTA DO ACÓRDÃO Nº 1633/2016
</t>
        </r>
      </text>
    </comment>
    <comment ref="P109" authorId="0">
      <text>
        <r>
          <rPr>
            <b/>
            <sz val="9"/>
            <color indexed="81"/>
            <rFont val="Tahoma"/>
            <family val="2"/>
          </rPr>
          <t>NÃO TERÁ MAIS RECEITA ARRECADA, A CONTA DO ACÓRDÃO Nº 1633/2016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0" authorId="0">
      <text>
        <r>
          <rPr>
            <b/>
            <sz val="9"/>
            <color indexed="81"/>
            <rFont val="Tahoma"/>
            <family val="2"/>
          </rPr>
          <t xml:space="preserve">NÃO TERÁ MAIS RECEITA ARRECADA, A CONTA DO ACÓRDÃO Nº 1633/2016
</t>
        </r>
      </text>
    </comment>
    <comment ref="P111" authorId="0">
      <text>
        <r>
          <rPr>
            <b/>
            <sz val="9"/>
            <color indexed="81"/>
            <rFont val="Tahoma"/>
            <family val="2"/>
          </rPr>
          <t xml:space="preserve">NÃO TERÁ MAIS RECEITA ARRECADA, A CONTA DO ACÓRDÃO Nº 1633/2016
</t>
        </r>
      </text>
    </comment>
    <comment ref="P123" authorId="0">
      <text>
        <r>
          <rPr>
            <b/>
            <sz val="9"/>
            <color indexed="81"/>
            <rFont val="Tahoma"/>
            <family val="2"/>
          </rPr>
          <t xml:space="preserve">INCLUÍDO POR  CONSTAR SEM VALOR
</t>
        </r>
      </text>
    </comment>
  </commentList>
</comments>
</file>

<file path=xl/sharedStrings.xml><?xml version="1.0" encoding="utf-8"?>
<sst xmlns="http://schemas.openxmlformats.org/spreadsheetml/2006/main" count="2330" uniqueCount="1090">
  <si>
    <t>TOTAL</t>
  </si>
  <si>
    <t/>
  </si>
  <si>
    <r>
      <t xml:space="preserve">% Nominal </t>
    </r>
    <r>
      <rPr>
        <b/>
        <sz val="8"/>
        <rFont val="Calibri"/>
        <family val="2"/>
        <scheme val="minor"/>
      </rPr>
      <t>(BACEN em 20/04/2017)</t>
    </r>
  </si>
  <si>
    <t>PIB</t>
  </si>
  <si>
    <r>
      <t xml:space="preserve">SÉRIE HISTÓRICA E PREVISÃO DA RECEITA 2014 a 2017 - </t>
    </r>
    <r>
      <rPr>
        <b/>
        <u/>
        <sz val="14"/>
        <color indexed="8"/>
        <rFont val="Calibri"/>
        <family val="2"/>
        <scheme val="minor"/>
      </rPr>
      <t>PLDO 2018</t>
    </r>
  </si>
  <si>
    <t>IPCA</t>
  </si>
  <si>
    <t>Detalhado: Categoria, fonte da receita, subfonte da receita, rubrica, alínea e subalínea.</t>
  </si>
  <si>
    <t>Fte rec.</t>
  </si>
  <si>
    <t>2017 até 20/abril</t>
  </si>
  <si>
    <t>Extraído do Discoverer dia 20/04/2017 às 10h</t>
  </si>
  <si>
    <t>Previsto</t>
  </si>
  <si>
    <t>Realizado</t>
  </si>
  <si>
    <t>Lei + créditos</t>
  </si>
  <si>
    <t>PROJETADO</t>
  </si>
  <si>
    <t>1-RECEITAS CORRENTES</t>
  </si>
  <si>
    <t>11-RECEITA TRIBUTÁRIA</t>
  </si>
  <si>
    <t>111-IMPOSTOS</t>
  </si>
  <si>
    <t>1112-IMPOSTOS SOBRE O PATRIMÔNIO E A RENDA</t>
  </si>
  <si>
    <t>111202-IMPOSTO SOBRE A PROPR.PRED. TERRIT. URBANA</t>
  </si>
  <si>
    <t>11120201-IMPOSTO SOBRE A PROPR.PRED. TERRIT. URBANA</t>
  </si>
  <si>
    <t>100</t>
  </si>
  <si>
    <t>11120202-IPTU - PARCELAMENTO DÉBITO NÃO INSC. DIVIDA ATIVA TRIBUTÁRIA</t>
  </si>
  <si>
    <t>11120203-IPTU - NOTIFICAÇÃO</t>
  </si>
  <si>
    <t>11120205-IPTU - LEI COMPLEMNETAR 52/97 - PARCELAMENTO</t>
  </si>
  <si>
    <t>111204-IMPOSTO S/RENDA E PROVENTOS DE QUALQUER NATUREZA</t>
  </si>
  <si>
    <t>11120424-PESSOAS JURÍDICAS</t>
  </si>
  <si>
    <t>300</t>
  </si>
  <si>
    <t>11120425-PESSOAS FÍSICAS</t>
  </si>
  <si>
    <t>332</t>
  </si>
  <si>
    <t>11120431-IRRF SOBRE RENDIMENTOS DO TRABALHO</t>
  </si>
  <si>
    <t>101</t>
  </si>
  <si>
    <t>320</t>
  </si>
  <si>
    <t>111205-IMPOSTO S/PROPRIEDADE DE VEÍCULOS AUTOMOTORES</t>
  </si>
  <si>
    <t>11120501-IMPOSTO SOBRE A PROPRIEDADE DE VEÍCULOS AUTOM</t>
  </si>
  <si>
    <t>11120502-IPVA - PARC.DE DÉBITO NÃO INSC. EM DÍVIDA ATIVA TRIBUTÁRIA</t>
  </si>
  <si>
    <t>111207-IMPOSTO S/TRANSMISSÃO"CAUSA MORTIS"E DOAÇÃO BENS E DIREITOS</t>
  </si>
  <si>
    <t>11120701-IMPOSTO TRANSMISSÃO CAUSA MORTIS E DOAÇÃO BEM</t>
  </si>
  <si>
    <t>11120702-ITCD - PARCELAMENTO DE DÉBITO NÃO INSC.EM DAT</t>
  </si>
  <si>
    <t>111208-IMP.S/T."INTER VIVOS" DE BENS IMÓVEIS E DE DIREITOS REAIS S/IMÓVEIS</t>
  </si>
  <si>
    <t>11120801-ITBI - NORMAL</t>
  </si>
  <si>
    <t>11120802-ITBI - PARCELAMENTO DE DÉBITO NÃO INSC.EM DAT</t>
  </si>
  <si>
    <t>1113-IMPOSTO SOBRE A PRODUÇÃO E A CIRCULAÇÃO</t>
  </si>
  <si>
    <t>111302-IMPOSTO S/OPERAÇÕES RELATIVAS À CIRCUL MERCAD E SERVIÇOS - ICMS</t>
  </si>
  <si>
    <t>11130201-ICMS NORMAL</t>
  </si>
  <si>
    <r>
      <t xml:space="preserve">11130201-  </t>
    </r>
    <r>
      <rPr>
        <i/>
        <sz val="8"/>
        <color rgb="FF000000"/>
        <rFont val="Segoe UI"/>
        <family val="2"/>
      </rPr>
      <t>Fundo de Erradicação e Combate a Pobreza</t>
    </r>
  </si>
  <si>
    <t>11130203-ICMS IMPORTAÇÃO</t>
  </si>
  <si>
    <t>11130204-ICMS SUBSTITUIÇÃO TRIBUTÁRIA NO DF</t>
  </si>
  <si>
    <t>11130205-ICMS ENERGIA ELÉTRICA</t>
  </si>
  <si>
    <t>11130207-ICMS TRANSPORTES E COMUNICAÇÕES</t>
  </si>
  <si>
    <t>11130208-ICMS SUBSTITUIÇÃO TRIBUTÁRIA FORA DO DF</t>
  </si>
  <si>
    <t>11130212-ICMS SUBSTITUIÇÃO TRIBUTÁRIA - RETENÇÃO PELAS UNIDADES</t>
  </si>
  <si>
    <t>11130215-ICMS SUBSTITUIÇÃO TRIBUTÁRIA - RETENÇÃO PELA STN</t>
  </si>
  <si>
    <t>11130218-ICMS NOTIFICAÇÃO E AUTOS DE INFRAÇÃO</t>
  </si>
  <si>
    <t>11130219-ICMS PARCELAMENTO</t>
  </si>
  <si>
    <t>11130220-ICMS ANTECIPAÇÃO</t>
  </si>
  <si>
    <t>11130222-ICMS PADES LEI 1314 DE 19.12.96</t>
  </si>
  <si>
    <t>11130224-ICMS - LC 52/97 - PARCELAMENTO</t>
  </si>
  <si>
    <t>111305-IMPOSTO SOBRE SERVIÇOS DE QUALQUER NATUREZA</t>
  </si>
  <si>
    <t>11130501-IMPOSTO S/SERVIÇOS DE QUALQUER NATUREZA</t>
  </si>
  <si>
    <t>11130503-ISS RETENÇÃO</t>
  </si>
  <si>
    <t>11130505-ISS PARCELAMENTO</t>
  </si>
  <si>
    <t>11130506-ISS NOTIFICAÇÃO E AUTUAÇÃO</t>
  </si>
  <si>
    <t>11130507-ISS SUBSTITUIÇÃO TRIBUTÁRIA</t>
  </si>
  <si>
    <t>11130510-ISS SUBSTITUIÇÃO TRIBUTÁRIA - RETENÇÃO PELAS UNIDADES</t>
  </si>
  <si>
    <t>132</t>
  </si>
  <si>
    <t>417</t>
  </si>
  <si>
    <t>11130512-ISS SUBSTITUIÇÃO TRIBUTÁRIA - RETENÇÃO PELA STN GOVERNO FEDERAL</t>
  </si>
  <si>
    <t>11130515-ISS - EMPRESA DE PEQUENO PORTE</t>
  </si>
  <si>
    <t>11130517-ISS - IMPORTAÇÃO</t>
  </si>
  <si>
    <t>11130518-ISS INCENTIVADO - PRÓ DF II</t>
  </si>
  <si>
    <t>11130519-ISS SOCIEDADES UNIPROFISSIONAIS</t>
  </si>
  <si>
    <t>11130521-ISS - AUTONÔMOS</t>
  </si>
  <si>
    <t>111306-IMPOSTO SIMPLES</t>
  </si>
  <si>
    <t>11130601-IMPOSTO SIMPLES - LEI FEDERAL 9317/96</t>
  </si>
  <si>
    <t>11130603-IMPOSTO SIMPLES CANDANGO</t>
  </si>
  <si>
    <t>11130607-ICMS SIMPLES NACIONAL (LEI COMPL.FEDERAL123/2006)</t>
  </si>
  <si>
    <t>11130608-ISS SIMPLES NACIONAL (LEI COMPL.FEDERAL123/2006)</t>
  </si>
  <si>
    <t>112-TAXAS</t>
  </si>
  <si>
    <t>1121-TAXAS P/EXERCÍCIO DO PODER DE POLÍCIA</t>
  </si>
  <si>
    <t>112141-TAXA DE FISCALIZAÇÃO SOBRE SERV PÚBL. DE ABAST. DE ÁGUA E SANEAMENT</t>
  </si>
  <si>
    <t>11214100-TAXA DE FISCALIZAÇÃO SOBRE SERV PÚBL. DE ABAST. DE ÁGUA E SANEAMENT</t>
  </si>
  <si>
    <t>150</t>
  </si>
  <si>
    <t>112142-TAXA DE DE FISCALIZAÇÃO DO USO DOS RECURSOS HIDRICOS</t>
  </si>
  <si>
    <t>11214200-TAXA DE DE FISCALIZAÇÃO DO USO DOS RECURSOS HIDRICOS</t>
  </si>
  <si>
    <t>151</t>
  </si>
  <si>
    <t>112144-TAXA DE FUNCIONAMENTO DE ESTABELECIMENTO</t>
  </si>
  <si>
    <t>11214400-TAXA DE FUNCIONAMENTO DE ESTABELECIMENTO</t>
  </si>
  <si>
    <t>160</t>
  </si>
  <si>
    <t>112145-TAXA DE EXECUÇÃO DE OBRAS - TEO</t>
  </si>
  <si>
    <t>11214500-TAXA DE EXECUÇÃO DE OBRAS - TEO</t>
  </si>
  <si>
    <t>1122-TAXAS PELA PRESTAÇÃO DE SERVIÇOS</t>
  </si>
  <si>
    <t>112205-TAXA DE EXPEDIENTE</t>
  </si>
  <si>
    <t>11220500-TAXA DE EXPEDIENTE</t>
  </si>
  <si>
    <t>111</t>
  </si>
  <si>
    <t>112209-TAXA DE VISTORIA DE ESTABELECIMENTOS - SID</t>
  </si>
  <si>
    <t>11220900-TAXA DE VISTORIA DE ESTABELECIMENTOS - SID</t>
  </si>
  <si>
    <t>115</t>
  </si>
  <si>
    <t>112290-TAXA DE LIMPEZA PÚBLICA</t>
  </si>
  <si>
    <t>11229001-TAXA LIMPEZA PÚBLICA - NORMAL</t>
  </si>
  <si>
    <t>114</t>
  </si>
  <si>
    <t>11229002-TAXA LIMPEZA PÚBLICA - NOTIFICAÇÃO</t>
  </si>
  <si>
    <t>11229003-TLP PARCELAMENTO DÉBITO NÃO INSCRITO EM DAT</t>
  </si>
  <si>
    <t>12-RECEITA DE CONTRIBUIÇÕES</t>
  </si>
  <si>
    <t>121-CONTRIBUIÇÕES SOCIAIS</t>
  </si>
  <si>
    <t>1210-CONTRIBUIÇÕES SOCIAIS</t>
  </si>
  <si>
    <t>121029-CONTRIBUIÇÕES PREVIDENCIÁRIAS</t>
  </si>
  <si>
    <r>
      <t xml:space="preserve">12102901-CONTRIBUIÇÃO </t>
    </r>
    <r>
      <rPr>
        <sz val="8"/>
        <color rgb="FFFF0000"/>
        <rFont val="Segoe UI"/>
        <family val="2"/>
      </rPr>
      <t>PATRONAL</t>
    </r>
    <r>
      <rPr>
        <sz val="8"/>
        <color rgb="FF000000"/>
        <rFont val="Segoe UI"/>
        <family val="2"/>
      </rPr>
      <t xml:space="preserve"> DE SERVIDOR ATIVO CIVIL</t>
    </r>
  </si>
  <si>
    <t>253</t>
  </si>
  <si>
    <t>263</t>
  </si>
  <si>
    <t>266</t>
  </si>
  <si>
    <t>12102907-CONTRIBUIÇÃO DO SERVIDOR ATIVO PARA O REGIME PRÓPRIO DE PREVIDÊNCIA</t>
  </si>
  <si>
    <t>106</t>
  </si>
  <si>
    <t>206</t>
  </si>
  <si>
    <t>12102908-CONTRIBUIÇÃO DE SERVIDOR ATIVO MILITAR</t>
  </si>
  <si>
    <t>12102909-CONTRIBUIÇÃO DE SERVIDOR INATIVO PARA REGIME PRÓPRIO DE PREVIDÊNCIA</t>
  </si>
  <si>
    <t>12102910-CONTRIBUIÇÃO DE SERVIDOR INATIVO MILITAR</t>
  </si>
  <si>
    <t>12102911-CONTRIBUIÇÃO DE PENSIONISTA PARA O REGIME PRÓPRIO DE PREVIDÊNCIA</t>
  </si>
  <si>
    <t>12102912-CONTRIBUIÇÃO DE PENSIONISTA MILITAR</t>
  </si>
  <si>
    <t>12102920-CONTRIBUIÇÃO DE PENSIONISTA DA CÂMARA LEGISLATIVA DO DF</t>
  </si>
  <si>
    <t>254</t>
  </si>
  <si>
    <t>12102921-CONTRIBUIÇÃO DE PENSIONISTA DO TRIBUNAL DE CONTAS DO DF</t>
  </si>
  <si>
    <t>255</t>
  </si>
  <si>
    <t>12102922-CONTRIBUIÇÃO DE SERVIDOR ATIVO DA CÂMARA LEGISLATIVA DO DF</t>
  </si>
  <si>
    <t>12102923-CONTRIBUIÇÃO DE SERVIDOR ATIVO DO TRIBUNAL DE CONTAS DO DF</t>
  </si>
  <si>
    <t>12102924-CONTRIBUIÇÃO DE SERVIDOR INATIVO DA CÂMARA LEGISLATIVA DO DF</t>
  </si>
  <si>
    <t>12102925-CONTRIBUIÇÃO DE SERVIDOR INATIVO DO TRIBUNAL DE CONTAS DO DF</t>
  </si>
  <si>
    <t>12102926-CONTRIBUIÇÃO DE SERVIDOR ATIVO DA POLICIA CIVIL DO DF</t>
  </si>
  <si>
    <t>12102927-CONTRIBUIÇÃO DE SERVIDOR INATIVO DA POLICIA CIVIL DO DF</t>
  </si>
  <si>
    <t>12102928-CONTRIBUIÇÃO DE PENSIONISTA DA POLICIA CIVIL DO DF</t>
  </si>
  <si>
    <t>12102933-CONTRIBUIÇÃO DE SERVIDOR ATIVO DA DEFENSORIA PUBLICA DO DF PARA RPPS</t>
  </si>
  <si>
    <t>12102934-CONTRIBUIÇÃO DE SERVIDOR INATIVO DA DEFENSORIA PUBLICA DO DF PARA RPPS</t>
  </si>
  <si>
    <t>12102935-CONTRIBUIÇÃO DE PENSIONISTA DA DEFENSORIA PUBLICA DO DF PARA RPPS</t>
  </si>
  <si>
    <t>12102999-OUTRAS CONTRIBUIÇÕES DO SERVIDOR PARA O RPPS</t>
  </si>
  <si>
    <t>122-CONTRIBUIÇÕES ECONÔMICAS</t>
  </si>
  <si>
    <t>1220-CONTRIBUIÇÕES ECONÔMICAS</t>
  </si>
  <si>
    <t>122003-CONTRIBUIÇÕES P/ O DESENV. E APERFEIÇOAMENTO DAS ATIVIDADES DE FISCALI</t>
  </si>
  <si>
    <t>12200303-CONTRIBUIÇÃO PARA O PROGRAMA DE INCENTIVO ARRECADAÇÃO E EDUCAÇÃO TRIB</t>
  </si>
  <si>
    <t>152</t>
  </si>
  <si>
    <t>12200305-RECURSOS DE REG.SIMP.DE TRIB.FORN.ALIM. E BEBIDAS EM BARES, REST</t>
  </si>
  <si>
    <t>156</t>
  </si>
  <si>
    <t>12200306-REGIME ESPECIAL DE APURAÇÃO - REA - ICMS</t>
  </si>
  <si>
    <t>122029-CONTRIBUIÇÃO PARA O CUSTEIO DO SERV. ILUMINAÇÃO PÚBLICA</t>
  </si>
  <si>
    <t>12202900-CONTRIBUIÇÃO PARA O CUSTEIO DO SERV. ILUMINAÇÃO PÚBLICA</t>
  </si>
  <si>
    <t>134</t>
  </si>
  <si>
    <t>934</t>
  </si>
  <si>
    <t>13-RECEITA PATRIMONIAL</t>
  </si>
  <si>
    <t>131-RECEITAS IMOBILIÁRIAS</t>
  </si>
  <si>
    <t>1311-ALUGUÉIS</t>
  </si>
  <si>
    <t>131101-ALUGUÉIS DE IMÓVEIS</t>
  </si>
  <si>
    <t>13110101-BANCA DE JORNAIS</t>
  </si>
  <si>
    <t>120</t>
  </si>
  <si>
    <t>13110102-REC. UTILIZ. ESPAÇO LOGR. PUB. E USO ÁREA PÚB</t>
  </si>
  <si>
    <t>220</t>
  </si>
  <si>
    <t>920</t>
  </si>
  <si>
    <t>13110104-CENTRO POLIESPORTIVO AYRTON SENNA - FAE</t>
  </si>
  <si>
    <t>171</t>
  </si>
  <si>
    <t>13110105-ALUGUÉIS - FUNDO DE APOIO AO ESPORTE</t>
  </si>
  <si>
    <t>13110106-USO DE ÁREA DO ALBERGUE DA JUVENTUDE - SETUR</t>
  </si>
  <si>
    <t>13110107-USO DE ÁREA DO CAMPING - SETUR</t>
  </si>
  <si>
    <t>13110109-USO DO CENTRO DE CONVENÇÕES</t>
  </si>
  <si>
    <t>13110110-USO DO PAVILHÃO DE FEIRAS E EXPOSIÇÕES - SETUR</t>
  </si>
  <si>
    <t>13110111-REC. UTILIZ. ESPAÇO EM INSTITUIÇÕES EDUCACIONAIS DA SEC.EDUCAÇÃO</t>
  </si>
  <si>
    <t>13110114-ALUGUÉIS - TCB</t>
  </si>
  <si>
    <t>13110115-ALUGUÉIS - ADM. REGIONAL DA CEILÂNDIA</t>
  </si>
  <si>
    <t>13110199-OUTRAS RECEITAS DE ALUGUÉIS DE IMÓVEIS URBANOS</t>
  </si>
  <si>
    <t>131107-RECEITA DE TERMINAIS RODOVIÁRIOS/FERROVIÁRIOS/METROVIÁRIOS</t>
  </si>
  <si>
    <t>13110701-ESTAÇÃO RODOVIÁRIA</t>
  </si>
  <si>
    <t>13110702-ESTAÇÃO RODOFERROVIÁRIA</t>
  </si>
  <si>
    <t>13110703-TERMINAIS RODOVIÁRIOS DAS CIDADES SATÉLITES</t>
  </si>
  <si>
    <t>13110704-ESTAÇÃO METROVIÁRIA</t>
  </si>
  <si>
    <t>131199-OUTROS RECEITAS DE ALUGUÉIS</t>
  </si>
  <si>
    <t>13119900-OUTROS RECEITAS DE ALUGUÉIS</t>
  </si>
  <si>
    <t>1312-ARRENDAMENTOS</t>
  </si>
  <si>
    <t>131201-ARRENDAMENTOS DO FUNDO DE AVAL DO DF</t>
  </si>
  <si>
    <t>13120100-ARRENDAMENTOS DO FUNDO DE AVAL DO DF</t>
  </si>
  <si>
    <t>170</t>
  </si>
  <si>
    <t>131202-ARRENDAMENTO DE IMÓVEIS RURAIS DO DF - FADF E FDRDF</t>
  </si>
  <si>
    <t>13120200-ARRENDAMENTO DE IMÓVEIS RURAIS DO DF - FADF E FDRDF</t>
  </si>
  <si>
    <t>1315-TAXA DE OCUPAÇÃO DE IMÓVEIS</t>
  </si>
  <si>
    <t>131501-TAXA DE OCUPAÇÃO DE IMÓVEIS SEC. AGRICULTURA</t>
  </si>
  <si>
    <t>13150100-TAXA DE OCUPAÇÃO DE IMÓVEIS SEC. AGRICULTURA</t>
  </si>
  <si>
    <t>131502-TAXA DE OCUPAÇÃO DE IMÓVEIS- DER</t>
  </si>
  <si>
    <t>13150200-TAXA DE OCUPAÇÃO DE IMÓVEIS- DER</t>
  </si>
  <si>
    <t>131503-TAXA DE OCUPAÇÃO DE IMÓVEIS- SETUR</t>
  </si>
  <si>
    <t>13150300-TAXA DE OCUPAÇÃO DE IMÓVEIS- SETUR</t>
  </si>
  <si>
    <t>131506-TAXA DE OCUPAÇÃO DE IMÓVEIS- ADM. REGIONAL DE BRASÍLIA</t>
  </si>
  <si>
    <t>13150600-TAXA DE OCUPAÇÃO DE IMÓVEIS- ADM. REGIONAL DE BRASÍLIA</t>
  </si>
  <si>
    <t>131507-TAXA DE OCUPAÇÃO DE IMÓVEIS- ADM. REGIONAL DO GAMA</t>
  </si>
  <si>
    <t>13150700-TAXA DE OCUPAÇÃO DE IMÓVEIS- ADM. REGIONAL DO GAMA</t>
  </si>
  <si>
    <t>131508-TAXA DE OCUPAÇÃO DE IMÓVEIS- ADM. REGIONAL DE TAGUATINGA</t>
  </si>
  <si>
    <t>13150800-TAXA DE OCUPAÇÃO DE IMÓVEIS- ADM. REGIONAL DE TAGUATINGA</t>
  </si>
  <si>
    <t>131509-TAXA DE OCUPAÇÃO DE IMÓVEIS- ADM. REGIONAL DE BRAZLÃNDIA</t>
  </si>
  <si>
    <t>13150900-TAXA DE OCUPAÇÃO DE IMÓVEIS- ADM. REGIONAL DE BRAZLÃNDIA</t>
  </si>
  <si>
    <t>131511-TAXA DE OCUPAÇÃO DE IMÓVEIS- ADM. REGIONAL DE PLANALTINA</t>
  </si>
  <si>
    <t>13151100-TAXA DE OCUPAÇÃO DE IMÓVEIS- ADM. REGIONAL DE PLANALTINA</t>
  </si>
  <si>
    <t>131512-TAXA DE OCUPAÇÃO DE IMÓVEIS- ADM. REGIONAL DO NÚCLEO BANDEIRANTE</t>
  </si>
  <si>
    <t>13150-TAXA DE OCUPAÇÃO DE IMÓVEIS- ADM. REGIONAL DO NÚCLEO BANDEIRANTE</t>
  </si>
  <si>
    <t>131513-TAXA DE OCUPAÇÃO DE IMÓVEIS- ADM. REGIONAL DO GUARÁ</t>
  </si>
  <si>
    <t>13151300-TAXA DE OCUPAÇÃO DE IMÓVEIS- ADM. REGIONAL DO GUARÁ</t>
  </si>
  <si>
    <t>131514-TAXA DE OCUPAÇÃO DE IMÓVEIS- ADM. REGIONAL DE CANDANGOLÂNDIA</t>
  </si>
  <si>
    <t>13151400-TAXA DE OCUPAÇÃO DE IMÓVEIS- ADM. REGIONAL DE CANDANGOLÂNDIA</t>
  </si>
  <si>
    <t>131515-TAXA DE OCUPAÇÃO DE IMÓVEIS- POLÍCIA MILITAR DO DF</t>
  </si>
  <si>
    <t>13151500-TAXA DE OCUPAÇÃO DE IMÓVEIS- POLÍCIA MILITAR DO DF</t>
  </si>
  <si>
    <t>131517-TAXA DE OCUPAÇÃO DE IMÓVEIS- SEPLAG</t>
  </si>
  <si>
    <t>13151700-TAXA DE OCUPAÇÃO DE IMÓVEIS- SEPLAG</t>
  </si>
  <si>
    <t>131518-TAXA DE OCUPAÇÃO DE IMÓVEIS- ADM. REGIONAL DE SOBRADINHO</t>
  </si>
  <si>
    <t>13151800-TAXA DE OCUPAÇÃO DE IMÓVEIS- ADM. REGIONAL DE SOBRADINHO</t>
  </si>
  <si>
    <t>131519-TAXA DE OCUPAÇÃO DE IMÓVEIS- ADM. REGIONAL DE CEILÂNDIA</t>
  </si>
  <si>
    <t>13151900-TAXA DE OCUPAÇÃO DE IMÓVEIS- ADM. REGIONAL DE CEILÂNDIA</t>
  </si>
  <si>
    <t>131521-TAXA DE OCUPAÇÃO DE IMÓVEIS- ADM. REGIONAL DE AGUAS CLARAS</t>
  </si>
  <si>
    <t>13152100-TAXA DE OCUPAÇÃO DE IMÓVEIS- ADM. REGIONAL DE AGUAS CLARAS</t>
  </si>
  <si>
    <t>131522-TAXA DE OCUPAÇÃO DE IMÓVEIS- ADM. REGIONAL DO CRUZEIRO</t>
  </si>
  <si>
    <t>13152200-TAXA DE OCUPAÇÃO DE IMÓVEIS- ADM. REGIONAL DO CRUZEIRO</t>
  </si>
  <si>
    <t>131533-TAXA DE OCUPAÇÃO DE IMÓVEIS- ADM. REGIONAL DO VARJÃO</t>
  </si>
  <si>
    <t>13153300-TAXA DE OCUPAÇÃO DE IMÓVEIS- ADM. REGIONAL DO VARJÃO</t>
  </si>
  <si>
    <t>131534-TAXA DE OCUPAÇÃO DE IMÓVEIS- ADM. REGIONAL PARK WAY</t>
  </si>
  <si>
    <t>13153400-TAXA DE OCUPAÇÃO DE IMÓVEIS- ADM. REGIONAL PARK WAY</t>
  </si>
  <si>
    <t>131540-TAXA DE OCUPAÇÃO DE IMÓVEIS- SECRETARIA DE TRANSPORTES</t>
  </si>
  <si>
    <t>13154000-TAXA DE OCUPAÇÃO DE IMÓVEIS- SECRETARIA DE TRANSPORTES</t>
  </si>
  <si>
    <t>131541-TAXA DE OCUPAÇÃO DE IMÓVEIS- DETRAN-DF</t>
  </si>
  <si>
    <t>13154100-TAXA DE OCUPAÇÃO DE IMÓVEIS- DETRAN-DF</t>
  </si>
  <si>
    <t>131599-OUTRAS TAXAS DE OCUPAÇÃO DE IMÓVEIS</t>
  </si>
  <si>
    <t>13159900-OUTRAS TAXAS DE OCUPAÇÃO DE IMÓVEIS</t>
  </si>
  <si>
    <t>1319-OUTRAS RECEITAS IMOBILIÁRIAS</t>
  </si>
  <si>
    <t>131900-OUTRAS RECEITAS IMOBILIÁRIAS</t>
  </si>
  <si>
    <t>13190000-OUTRAS RECEITAS IMOBILIÁRIAS</t>
  </si>
  <si>
    <t>132-RECEITAS DE VALORES MOBILIÁRIOS</t>
  </si>
  <si>
    <t>1321-JUROS DE TÍTULOS DE RENDA</t>
  </si>
  <si>
    <t>132112-EMPRESAS NÃO FINANCEIRAS</t>
  </si>
  <si>
    <t>13211200-EMPRESAS NÃO FINANCEIRAS</t>
  </si>
  <si>
    <t>178</t>
  </si>
  <si>
    <t>132113-PARTICIPAÇÕES MINORITÁRIAS</t>
  </si>
  <si>
    <t>13211300-PARTICIPAÇÕES MINORITÁRIAS</t>
  </si>
  <si>
    <t>278</t>
  </si>
  <si>
    <t>1322-DIVIDENDOS</t>
  </si>
  <si>
    <t>132201-BANCOS</t>
  </si>
  <si>
    <t>13220100-BANCOS</t>
  </si>
  <si>
    <t>161</t>
  </si>
  <si>
    <t>13100-BANCOS</t>
  </si>
  <si>
    <t>132202-EMPRESAS</t>
  </si>
  <si>
    <t>13220200-EMPRESAS</t>
  </si>
  <si>
    <t>13200-EMPRESAS</t>
  </si>
  <si>
    <t>1322-DIVIDENDOS / PARTICIPAÇÕES E JUROS SOBRE CAPITAL PRÓPRIO</t>
  </si>
  <si>
    <t>132201-DIVIDENDOS</t>
  </si>
  <si>
    <t>13220100-DIVIDENDOS</t>
  </si>
  <si>
    <t>13100-DIVIDENDOS</t>
  </si>
  <si>
    <t>13220101-BANCOS</t>
  </si>
  <si>
    <t>961</t>
  </si>
  <si>
    <t>13102-EMPRESAS</t>
  </si>
  <si>
    <t>132202-PARTICIPAÇÕES</t>
  </si>
  <si>
    <t>13220200-PARTICIPAÇÕES</t>
  </si>
  <si>
    <t>13202-EMPRESAS</t>
  </si>
  <si>
    <t>1322-DIVIDENDOS/JSCP</t>
  </si>
  <si>
    <t>13220202-EMPRESAS - JUROS SOBRE CAPITAL PRÓPRIO</t>
  </si>
  <si>
    <t>1323-PARTICIPAÇÕES</t>
  </si>
  <si>
    <t>132300-PARTICIPAÇÕES</t>
  </si>
  <si>
    <t>13230000-PARTICIPAÇÕES</t>
  </si>
  <si>
    <t>210</t>
  </si>
  <si>
    <t>1325-REMUNERAÇÃO DE DEPÓSITOS BANCÁRIOS</t>
  </si>
  <si>
    <t>132501-REMUNERAÇÃO DE DEPÓSITOS DE RECURSOS VINCULADOS</t>
  </si>
  <si>
    <t>13250102-REMUNERAÇÃO DE DEPÓSITOS BANCÁRIOS - FUNDEB</t>
  </si>
  <si>
    <t>122</t>
  </si>
  <si>
    <t>13250103-REMUNERAÇÃO DE DEPÓSITOS BANCÁRIOS DE RECURSOS VINCULADOS- SUS</t>
  </si>
  <si>
    <t>138</t>
  </si>
  <si>
    <t>13250109-REMUNERAÇÃO DE DEPÓSITOS BANCÁRIOS - CIDE</t>
  </si>
  <si>
    <t>148</t>
  </si>
  <si>
    <t>13250110-REMUNERAÇÃO DE DEPÓSITOS BANCÁRIOS - FUNDO NACIONAL DE ASSISTÊNCIA SOC</t>
  </si>
  <si>
    <t>158</t>
  </si>
  <si>
    <t>13250111-REMUMERAÇÃO DEP.BANCÁRIOS - FUNDO DE SAÚDE DA PMDF</t>
  </si>
  <si>
    <t>13250112-REM. DEP.BANCÁRIOS- FUNDO DE SAÚDE DO CBMDF</t>
  </si>
  <si>
    <t>13250113-REM.DEP.BANCÁRIOS - FUNDEFE</t>
  </si>
  <si>
    <t>13250114-REM.DEP.BANCÁRIOS - FUNAM</t>
  </si>
  <si>
    <t>13250115-REM.DEP.BANCÁRIOS - FUNPAD</t>
  </si>
  <si>
    <t>13250116-REM.DEP.BANCÁRIOS - FUNDCA</t>
  </si>
  <si>
    <t>13250117-REM.DEP.BANCÁRIOS - FAC</t>
  </si>
  <si>
    <t>13250118-REM.DEP.BANCÁRIOS - FAS/ FUNDO DE ASSIST. SOCIAL</t>
  </si>
  <si>
    <t>13250119-REM.DEP.BANCÁRIOS - PRÓ-JURÍDICO</t>
  </si>
  <si>
    <t>13250120-REM.DEP.BANCÁRIOS - FUNGER</t>
  </si>
  <si>
    <t>13250121-REM.DEP.BANCÁRIOS - GDF/SALÁRIO EDUCAÇÃO</t>
  </si>
  <si>
    <t>103</t>
  </si>
  <si>
    <t>13250125-REMUNERAÇÃO DE DEPÓSITOS JUDICIAIS</t>
  </si>
  <si>
    <t>420</t>
  </si>
  <si>
    <t>13250126-REM.DEP.BANCÁRIOS - PROGRAMA DE MERENDA ESCOLAR</t>
  </si>
  <si>
    <t>140</t>
  </si>
  <si>
    <t>13250127-REM.DEP.BANCÁRIOS - CONCURSOS DE PROGNÓSTICOS ESPORTIVOS- FAE</t>
  </si>
  <si>
    <t>125</t>
  </si>
  <si>
    <t>13250128-REM.DEP.BANCÁRIOS - FASCAL</t>
  </si>
  <si>
    <t>13250130-REM.DEP.BANCÁRIOS - FUNDO PRÓ GESTÃO</t>
  </si>
  <si>
    <t>13250135-REM.DEP.BANCÁRIOS - FUNDO DO DIREITO DO CONSUMIDOR</t>
  </si>
  <si>
    <t>13250137-REM.DEP.BANCÁRIOS RECURSOS DO PROG. NAC. DE APOIO AO TRANSP. ESCOLAR</t>
  </si>
  <si>
    <t>146</t>
  </si>
  <si>
    <t>13250138-REM.DEP.BANCÁRIOS - RECURSOS DO PROGRAMA BRASIL ALFABETIZADO</t>
  </si>
  <si>
    <t>147</t>
  </si>
  <si>
    <t>13250140-REM.DEP.BANCÁRIOS - CONTRATOS E CONVÊNIOS</t>
  </si>
  <si>
    <t>121</t>
  </si>
  <si>
    <t>131</t>
  </si>
  <si>
    <t>135</t>
  </si>
  <si>
    <t>221</t>
  </si>
  <si>
    <t>232</t>
  </si>
  <si>
    <t>321</t>
  </si>
  <si>
    <t>13250142-REM.DEP.BANCÁRIOS - FUNDHIS</t>
  </si>
  <si>
    <t>13250145-REM.DEP.BANCÁRIOS - FUNDO DESEN. RURAL</t>
  </si>
  <si>
    <t>13250147-REM.DEP.BANCÁRIOS - FUNDO DE APOIO AO ESPORTE</t>
  </si>
  <si>
    <t>13250149-REM.DEP.BANCÁRIOS - FUNDAF</t>
  </si>
  <si>
    <t>13250150-REM.DEP.BANCÁRIOS - PROJUR</t>
  </si>
  <si>
    <t>13250151-REM.DEP.BANCÁRIOS - FUNDO DA POLÍCIA CIVIL</t>
  </si>
  <si>
    <t>13250152-REM.DEP.BANCÁRIOS - FUNPMDF</t>
  </si>
  <si>
    <t>13250153-REM.DEP.BANCÁRIOS - FUNCBMDF</t>
  </si>
  <si>
    <t>13250154-REM.DEP.BANCÁRIOS - FUNDURB</t>
  </si>
  <si>
    <t>13250155-REM. DEP.BANCÁRIOS- FUNPDF - FUNDO PENITENCIÁRIO DO DF</t>
  </si>
  <si>
    <t>13250156-REM. DEP.BANCÁRIOS- FUNDO DE AVAL DO DISTRITO FEDERAL</t>
  </si>
  <si>
    <t>13250157-REM. DEP.BANCÁRIOS- FITUR</t>
  </si>
  <si>
    <t>13250158-REM. DEP.BANCÁRIOS- PRECATÓRIOS E RPV AO TJDFT</t>
  </si>
  <si>
    <t>13250160-REM. DEP.BANCÁRIOS- FUNDO DE SANIDADE ANIMAL</t>
  </si>
  <si>
    <t>132502-REMUNERAÇÃO DE DEPÓSITOS DE RECURSOS NÃO VINCULADOS</t>
  </si>
  <si>
    <t>13250205-REM.DEP.BANCÁRIOS- C/MOV - GDF</t>
  </si>
  <si>
    <t>13250206-REM.DEP.BANCÁRIOS CONTA ÚNICA - CTU</t>
  </si>
  <si>
    <t>13250207-REM.DEP.BANCÁRIOS DE RECURSOS DE OUTROS ÓRGÃOS</t>
  </si>
  <si>
    <t>270</t>
  </si>
  <si>
    <t>13250220-REM.DEP.BANCÁRIOS - EMPRESAS</t>
  </si>
  <si>
    <t>13250-REM.DEP.BANCÁRIOS - EMPRESAS</t>
  </si>
  <si>
    <t>1328-REMUNERAÇÃO DOS INVESTIMENTOS DO REGIME PRÓPRIO DE PREVIDÊNCIA DO SERV</t>
  </si>
  <si>
    <t>132810-REMUNERAÇÃO DOS INVESTIMENTOS DO RPPS - RENDA FIXA</t>
  </si>
  <si>
    <t>13281001-REM.DEP.BANCÁRIOS DO RPPS - BRB RENDA FIXA</t>
  </si>
  <si>
    <t>233</t>
  </si>
  <si>
    <t>267</t>
  </si>
  <si>
    <t>13281002-REM.DEP.BANCÁRIOS DO RPPS - BANCO DO BRASIL RENDA FIXA</t>
  </si>
  <si>
    <t>13281003-REM.DEP.BANCÁRIOS DO RPPS - CAIXA ECONOMICA FEDERAL RENDA FIXA</t>
  </si>
  <si>
    <t>132820-REMUNERAÇÃO DOS INVESTIMENTOS DO RPPS - RENDA VARIAVEL</t>
  </si>
  <si>
    <t>13282001-REMUNERAÇÃO DOS INVESTIMENTOS DO RPPS - BRB RENDA VARIAVEL</t>
  </si>
  <si>
    <t>13282003-REMUNERAÇÃO DOS INVESTIMENTOS DO RPPS - CAIXA ECONOMICA FEDER VARIAVEL</t>
  </si>
  <si>
    <t>132830-REMUNERAÇÃO DOS INVESTIMENTOS DO RPPS - FUNDOS IMOBILIÁRIOS</t>
  </si>
  <si>
    <t>13283001-REMUNERAÇÃO DOS INVESTIMENTOS DO RPPS - FUNDOS IMOBILIÁRIOS - BRB</t>
  </si>
  <si>
    <t>13283003-REMUNERAÇÃO DOS INVESTIMENTOS DO RPPS - FUNDOS IMOBILIÁRIOS - CEF</t>
  </si>
  <si>
    <t>102</t>
  </si>
  <si>
    <t>132840-REMUNERAÇÃO INVESTIMENTOS DO RPPS - FUNDOS INVESTIMENTOS E PARTICIPAÇ</t>
  </si>
  <si>
    <t>13284001-REMUNERAÇÃO INVESTIMENTOS DO RPPS - FUNDOS INVEST. E PARTICIP. - BRB</t>
  </si>
  <si>
    <t>133-RECEITA DE CONCESSÕES E PERMISSÕES</t>
  </si>
  <si>
    <t>1337-RECEITA DE CONTRATO DE PERMISSÃO DE USO</t>
  </si>
  <si>
    <t>133701-PELA CONCESSÃO DE MOBILIÁRIO URBANO</t>
  </si>
  <si>
    <t>13370-PELA CONCESSÃO DE MOBILIÁRIO URBANO</t>
  </si>
  <si>
    <t>133702-PELA CONCESSÃO DE USO DAS ÁREAS E INSTALAÇÕES DO CEMITÉRIO</t>
  </si>
  <si>
    <t>13370200-PELA CONCESSÃO DE USO DAS ÁREAS E INSTALAÇÕES DO CEMITÉRIO</t>
  </si>
  <si>
    <t>133705-PELA CONCESSÃO DE USO DAS ÁREAS DOS PARQUES E UNIDADES DE CONSERV.PRÓ</t>
  </si>
  <si>
    <t>13370500-PELA CONCESSÃO DE USO DAS ÁREAS DOS PARQUES E UNIDADES DE CONSERV.PRÓ</t>
  </si>
  <si>
    <t>133706-PELA CONCESSÃO DE DIREITO REAL DE USO E CONCESSÃO DE USO</t>
  </si>
  <si>
    <t>13370600-PELA CONCESSÃO DE DIREITO REAL DE USO E CONCESSÃO DE USO</t>
  </si>
  <si>
    <t>133707-PERMISSÃO DE USO DE ÁREA PÚBLICA PARA EXPLORAÇÃO COMERCIAL -AGEFIS</t>
  </si>
  <si>
    <t>13370700-PERMISSÃO DE USO DE ÁREA PÚBLICA PARA EXPLORAÇÃO COMERCIAL -AGEFIS</t>
  </si>
  <si>
    <t>1339-OUTRAS RECEITAS DE CONCESSÕES E PERMISSÕES</t>
  </si>
  <si>
    <t>133910-PELA PERMISSÃO DE SERVIÇOS FUNERÁRIOS</t>
  </si>
  <si>
    <t>13391000-PELA PERMISSÃO DE SERVIÇOS FUNERÁRIOS</t>
  </si>
  <si>
    <t>139-OUTRAS RECEITAS PATRIMONIAIS</t>
  </si>
  <si>
    <t>1390-OUTRAS RECEITAS PATRIMONIAIS</t>
  </si>
  <si>
    <t>139001-RECEITA DE CORREÇÃO MONETÁRIA</t>
  </si>
  <si>
    <t>13900199-OUTRAS RECEITAS DE CORREÇÃO MONETÁRIA</t>
  </si>
  <si>
    <t>139099-DEMAIS RECEITAS PATRIMONIAIS</t>
  </si>
  <si>
    <t>13909900-DEMAIS RECEITAS PATRIMONIAIS</t>
  </si>
  <si>
    <t>14-RECEITA AGROPECUÁRIA</t>
  </si>
  <si>
    <t>142-RECEITA DA PRODUÇÃO ANIMAL E DERIVADOS</t>
  </si>
  <si>
    <t>1420-RECEITA DA PRODUÇÃO ANIMAL E DERIVADOS</t>
  </si>
  <si>
    <t>142000-RECEITA DA PRODUÇÃO ANIMAL E DERIVADOS</t>
  </si>
  <si>
    <t>14200000-RECEITA DA PRODUÇÃO ANIMAL E DERIVADOS</t>
  </si>
  <si>
    <t>15-RECEITA INDUSTRIAL</t>
  </si>
  <si>
    <t>152-RECEITA DA INDÚSTRIA DE TRANSFORMAÇÃO</t>
  </si>
  <si>
    <t>1520-RECEITA DA INDÚSTRIA DE TRANSFORMAÇÃO</t>
  </si>
  <si>
    <t>152028-RECEITA DA USINA DE TRATAMENTO DE LIXO</t>
  </si>
  <si>
    <t>15202800-RECEITA DA USINA DE TRATAMENTO DE LIXO</t>
  </si>
  <si>
    <t>152029-RECEITA DA INDÚSTRIA EDITORIAL E GRÁFICA</t>
  </si>
  <si>
    <t>15202900-RECEITA DA INDÚSTRIA EDITORIAL E GRÁFICA</t>
  </si>
  <si>
    <t>152099-OUTRAS RECEITAS INDÚSTRIA DE TRANSFORMAÇÃO</t>
  </si>
  <si>
    <t>15209900-OUTRAS RECEITAS INDÚSTRIA DE TRANSFORMAÇÃO</t>
  </si>
  <si>
    <t>16-RECEITA DE SERVIÇOS</t>
  </si>
  <si>
    <t>160-RECEITA DE SERVIÇOS</t>
  </si>
  <si>
    <t>1600-RECEITA DE SERVIÇOS</t>
  </si>
  <si>
    <t>160001-SERVIÇOS COMERCIAIS</t>
  </si>
  <si>
    <t>16000102-SERVIÇOS DE COMERCIALIZAÇÃO LIVROS PERÍODICOS MAT.ESCOLAR E PUBLICIDAD</t>
  </si>
  <si>
    <t>16000111-COMERCIALIZAÇÃO DE SEMENTES E MUDAS</t>
  </si>
  <si>
    <t>16000113-COMERCIALIZAÇÃO DE PRODUTOS DO SISTEMA PRISIONAL</t>
  </si>
  <si>
    <t>16000114-COMERCIALIZAÇÃO DE UNIDADES HABITACIONAIS, EM ESTOQUE</t>
  </si>
  <si>
    <t>16000199-OUTROS SERVIÇOS COMERCIAIS</t>
  </si>
  <si>
    <t>160002-SERVIÇOS FINANCEIROS</t>
  </si>
  <si>
    <t>16000201-JUROS DE EMPRÉSTIMOS</t>
  </si>
  <si>
    <t>16000208-JUROS DE EMPRÉSTIMOS - CAESB</t>
  </si>
  <si>
    <t>16000214-SEGUROS SOBRE FINANCIAMENTO DE IMÓVEIS</t>
  </si>
  <si>
    <t>16000216-JUROS DE EMPRÉSTIMOS - SEDUH/IDHAB</t>
  </si>
  <si>
    <t>16000217-JUROS DE EMPRÉSTIMOS - FUNDHIS</t>
  </si>
  <si>
    <t>16000219-EMOLUMENTOS- FUNDEFE</t>
  </si>
  <si>
    <t>16000220-REGIME ESPECIAL DE APURAÇÃO - REA ICMS</t>
  </si>
  <si>
    <t>16000299-OUTROS SERVIÇOS FINANCEIROS</t>
  </si>
  <si>
    <t>160003-SERVIÇOS DE TRANSPORTE</t>
  </si>
  <si>
    <t>16000301-TRANSPORTE RODOVIÁRIO</t>
  </si>
  <si>
    <t>16000302-TRANSPORTE FERROVIÁRIO/METROVIÁRIO</t>
  </si>
  <si>
    <t>16000308-VENDA DE CARTÕES DO SISTEMA DE BILHETAGEM AUTOMÁTICA - SBA</t>
  </si>
  <si>
    <t>160005-SERVIÇOS DE SAÚDE</t>
  </si>
  <si>
    <t>16000502-SERV.REG.ANÁLISE E DE CONTROLE DE PROD.VIG.SANITÁRIA</t>
  </si>
  <si>
    <t>160013-SERVIÇOS ADMINISTRATIVOS</t>
  </si>
  <si>
    <t>16001301-SERVIÇOS DE INSCRIÇÃO EM CONCURSOS PÚBLICOS</t>
  </si>
  <si>
    <t>16001302-SERVIÇOS DE VENDA DE EDITAIS</t>
  </si>
  <si>
    <t>16001303-SERVIÇOS ESPECIAIS PM/BOMBEIROS</t>
  </si>
  <si>
    <t>16001304-SERVIÇOS DE EXPEDIÇÃO DE CERTIFICADOS</t>
  </si>
  <si>
    <t>16001307-SERVIÇOS DE FOTOCÓPIAS E/OU CÓPIAS HELIOGRÁFICAS</t>
  </si>
  <si>
    <t>231</t>
  </si>
  <si>
    <t>16001308-PREÇO PÚBLICO</t>
  </si>
  <si>
    <t>16001309-TAXA DE MATRÍCULA - FUNDO DE APOIO AO ESPORTE</t>
  </si>
  <si>
    <t>16001310-TAXA DE ADMINISTRAÇÃO DE SERVIÇOS</t>
  </si>
  <si>
    <t>16001311-SERVIÇOS DE EXPEDIÇÃO DE DOCUMENTOS</t>
  </si>
  <si>
    <t>16001314-SERVIÇOS DE ADMINISTRAÇÃO DE IMÓVEIS</t>
  </si>
  <si>
    <t>16001315-TAXA DE MATRÍCULA DE MOTORISTAS DE TRANSPORTE DE PASSAGEIROS E BENS EM</t>
  </si>
  <si>
    <t>16001316-TAXA DE TRANSFERÊNCIAS DE CONCESSÃO/PERMISSÃO DE SERVIÇOS DE TRANSPOR</t>
  </si>
  <si>
    <t>16001317-TAXA DE INSCRIÇÃO DE PESSOAS FÍSICAS E JURIDICAS NO RENASEM</t>
  </si>
  <si>
    <t>16001318-TAXA DE EMISSÃO DO CERTIFICADO ANUAL DE AUTORIZAÇÃO - CAA</t>
  </si>
  <si>
    <t>16001319-TAXA DE RENOVAÇÃO DO CERTIFICADO ANUAL DE AUTORIZAÇÃO - CAA</t>
  </si>
  <si>
    <t>16001320-TAXA DE AUTORIZAÇÃO ANUAL PARA OPERAÇÃO DO STIP/DF</t>
  </si>
  <si>
    <t>16001321-TAXA DE RENOVAÇÃO ANUAL PARA OPERAÇÃO DO STIP/DF</t>
  </si>
  <si>
    <t>16001322-TAXA POR QUILOMETRO RODADO - STIP/DF</t>
  </si>
  <si>
    <t>16001399-OUTROS SERVIÇOS ADMINISTRATIVOS</t>
  </si>
  <si>
    <t>160017-SERVIÇOS AGROPECUÁRIOS</t>
  </si>
  <si>
    <t>16001701-ATIVIDADES AGROPECUÁRIAS</t>
  </si>
  <si>
    <t>160019-SERVIÇOS RECREATIVOS E CULTURAIS</t>
  </si>
  <si>
    <t>16001903-RECEITA DE BILHETERIA - FAC</t>
  </si>
  <si>
    <t>16001904-VENDA DE INGRESSOS - JARDIM BOTÂNICO</t>
  </si>
  <si>
    <t>16001905-VENDA DE INGRESSOS - FUNDAÇÃO JARDIM ZOOLÓGICO</t>
  </si>
  <si>
    <t>160035-SERVIÇOS DE COMPENSAÇÕES DE VARIAÇÕES SALARIAIS</t>
  </si>
  <si>
    <t>16003501-SERVIÇOS DE COMPENSAÇÕES DE VARIAÇÕES SALARIAS - SEDUH/IDHAB</t>
  </si>
  <si>
    <t>160049-SERVIÇOS DE TRÂNSITO</t>
  </si>
  <si>
    <t>16004901-TAXA DE VEÍCULOS</t>
  </si>
  <si>
    <t>16004902-TAXA DE CONDUTORES</t>
  </si>
  <si>
    <t>16004903-TAXA DE AUTO ESCOLA</t>
  </si>
  <si>
    <t>16004904-TAXAS DIVERSAS</t>
  </si>
  <si>
    <t>271</t>
  </si>
  <si>
    <t>16004907-PROCESSAMENTO DE MULTAS DO DER</t>
  </si>
  <si>
    <t>16004908-EXAMES CLÍNICOS E PSICOTÉCNICOS</t>
  </si>
  <si>
    <t>16004909-TAXA DE DEPÓSITO DE VEÍCULOS</t>
  </si>
  <si>
    <t>16004915-TAXA DE LICENCIAMENTO E CADASTRAMENTO</t>
  </si>
  <si>
    <t>16004916-SERVIÇOS DE VISTORIA DE VEÍCULOS</t>
  </si>
  <si>
    <t>16004917-ACESSO AO SISTEMA DETRAN/DF POR ENTIDADES CREDENCIADAS</t>
  </si>
  <si>
    <t>16004918-SERVIÇOS DE CONTROLE DE GRAVAMES</t>
  </si>
  <si>
    <t>16004919-SERVIÇOS DE CONTROLE DE SEGURO OBRIGATÓRIO</t>
  </si>
  <si>
    <t>16004920-SERVIÇO DE REGISTRO DE CONTRATOS DE ALIENAÇÃO DE VEICULOS</t>
  </si>
  <si>
    <t>16004922-SERVIÇOS DE EDUCAÇÃO DE TRÂNSITO</t>
  </si>
  <si>
    <t>16004923-SERVIÇOS DE ADMINISTRAÇÃO</t>
  </si>
  <si>
    <t>16004999-OUTROS SERVIÇOS DE TRÂNSITO</t>
  </si>
  <si>
    <t>160052-SERVIÇOS AMBIENTAIS</t>
  </si>
  <si>
    <t>16005201-LICENÇA PRÉVIA,</t>
  </si>
  <si>
    <t>16005202-LICENÇA DE INSTALAÇÃO</t>
  </si>
  <si>
    <t>16005203-LICENÇA DE OPERAÇÃO</t>
  </si>
  <si>
    <t>16005205-LICENÇA AMBIENTAL SIMPLIFICADA - LAS - IBRAM</t>
  </si>
  <si>
    <t>16005205-LICENÇA AMBIENTAL SIMPLIFICADA - LAS-IBRAM</t>
  </si>
  <si>
    <t>16005206-CONSULTA PRÉVIA</t>
  </si>
  <si>
    <t>16005207-SERVIÇO DE GESTÃO FLORESTAL</t>
  </si>
  <si>
    <t>16005208-SERVIÇO DE CONTROLE DE TRANSPORTE DE PRODUTOS PERIGOSOS - TPP</t>
  </si>
  <si>
    <t>16005209-CRIAÇÃO AMADORA DE PASSERIFORMES</t>
  </si>
  <si>
    <t>16005210-AUTORIZAÇÃO PARA CRIAÇÃO DE FAUNA SILVESTRE</t>
  </si>
  <si>
    <t>16005212-AUTORIZAÇÃO AMBIENTAL</t>
  </si>
  <si>
    <t>160055-TAXA DE VIABILIDADE URBANISTICA E IMPACTO DE VIZINHANÇA</t>
  </si>
  <si>
    <t>16005501-ANÁLISE DE ESTUDO DE VIABILIDADE URBANISTICA - EVU</t>
  </si>
  <si>
    <t>16005502-ANÁLISE DE ESTUDO PREVIO E IMPACTO DE VIZINHANÇA</t>
  </si>
  <si>
    <t>16005503-EMISSÃO DE TERMO DE REFERENCIA DO EIV</t>
  </si>
  <si>
    <t>16005504-EMISSÃO DE EDO ATESTADO DE VIABILIDADE DO EIV</t>
  </si>
  <si>
    <t>160099-OUTROS SERVIÇOS</t>
  </si>
  <si>
    <t>16009901-SERVIÇOS GERAIS EX POR SETENCIADOS DO SIST.PRISIONAL</t>
  </si>
  <si>
    <t>16009902-RECEITA PRODUÇÃO FOTOS,FILMES,SIMIL. JARDIM BOTÂNICO, FINS COMERCIAL</t>
  </si>
  <si>
    <t>16009999-DEMAIS SERVIÇOS GERAIS</t>
  </si>
  <si>
    <t>17-TRANSFERÊNCIAS CORRENTES</t>
  </si>
  <si>
    <t>172-TRANSFERÊNCIAS INTERGOVERNAMENTAIS</t>
  </si>
  <si>
    <t>1721-TRANSFERÊNCIAS DA UNIÃO</t>
  </si>
  <si>
    <t>172101-PARTICIPAÇÃO NA RECEITA DA UNIÃO</t>
  </si>
  <si>
    <t>17201-COTA-PARTE FUNDO PARTIC DOS ESTADOS E DF</t>
  </si>
  <si>
    <t>17210-COTA-PARTE DO FUNDO DE PARTIC DOS MUNICÍPIOS</t>
  </si>
  <si>
    <t>17210-COTA-PARTE IMP S/ PROPR. TERRITORIAL RURAL.</t>
  </si>
  <si>
    <t>105</t>
  </si>
  <si>
    <t>17210112-COTA-PARTE DO IMPOSTO S/PRODUTOS INDUST - IPI</t>
  </si>
  <si>
    <t>109</t>
  </si>
  <si>
    <t>17210113-COTA PARTE CONTRIBUIÇÃO DE INTERVENÇÃO NO DOMÍNIO ECONÔMICO</t>
  </si>
  <si>
    <t>248</t>
  </si>
  <si>
    <t>172109-OUTRAS TRANSFERÊNCIAS DA UNIÃO</t>
  </si>
  <si>
    <t>17210904-CONTRIBUIÇÃO S/REC.DE CONCURSOS DE PROGNÓSTICOS ESPORTIVOS</t>
  </si>
  <si>
    <t>17210906-TRANSFERÊNCIAS DA UNIÃO PARA EDUCAÇÃO - FUNDO CONSTITUCIONAL DO DF</t>
  </si>
  <si>
    <t>130</t>
  </si>
  <si>
    <t>17210907-TRANSFERÊNCIAS DA UNIÃO PARA SAÚDE - FUNDO CONSTITUCIONAL DO DF - FCDF</t>
  </si>
  <si>
    <t>17210999-DEMAIS TRANSFERÊNCIAS DA UNIÃO</t>
  </si>
  <si>
    <t>172122-TRANSF. DA COMPENSAÇÃO FINANCEIRA PELA EXPLORAÇÃO DE RECURSOS NATURAIS</t>
  </si>
  <si>
    <t>17212211-COMPENSAÇÃO FINANCEIRA P/UT. RECURSOS HÍDRICOS</t>
  </si>
  <si>
    <t>108</t>
  </si>
  <si>
    <t>17212220-COTA-PARTE DA COMPENSAÇÃO DE RECURSOS MINERAIS</t>
  </si>
  <si>
    <t>157</t>
  </si>
  <si>
    <t>172133-TRANSFERÊNCIA DE RECURSOS DO SISTEMA DE SAÚDE - SUS</t>
  </si>
  <si>
    <t>17213300-TRANSFERÊNCIA DE RECURSOS DO SISTEMA DE SAÚDE - SUS</t>
  </si>
  <si>
    <t>172134-TRANSFERÊNCIA DO FUNDO NACIONAL DE ASSISTÊNCIA SOCIAL - FNAS</t>
  </si>
  <si>
    <t>17213400-TRANSFERÊNCIA DO FUNDO NACIONAL DE ASSISTÊNCIA SOCIAL - FNAS</t>
  </si>
  <si>
    <t>172135-TRANSFERÊNCIAS DE RECURSOS DO FNDE</t>
  </si>
  <si>
    <t>17213501-TRANSFERÊNCIA DO SALÁRIO EDUCAÇÃO</t>
  </si>
  <si>
    <t>17213503-RECURSOS DO PROG.NAC.DE ALIMENTAÇÃO ESCOLAR - PNAE</t>
  </si>
  <si>
    <t>17213504-RECURSOS DO PROG.NAC.DE TRANSPORTE ESCOLAR - PNATE</t>
  </si>
  <si>
    <t>17213506-RECURSOS DO PROGRAMA BRASIL ALFABETIZADO</t>
  </si>
  <si>
    <t>17213510-RECURSOS DO PROG.NAC.DE ACESSO AO ENSINO TÉCNICO E EMPREGO - PRONATEC</t>
  </si>
  <si>
    <t>174</t>
  </si>
  <si>
    <t>17213511-APOIO FINANCEIRO SUPLEMENTAR À MANUTENÇÃO E AO DESENVOLVIMENTO DA EDUC</t>
  </si>
  <si>
    <t>175</t>
  </si>
  <si>
    <t>17213512-APOIO TÉCNICO E FINANCEIRO À EDUCAÇÃO BÁSICA DO DF NO ÂMBITO DO PAR</t>
  </si>
  <si>
    <t>176</t>
  </si>
  <si>
    <t>17213513-APOIO FINANCEIRO P/ CONSTRUÇÃO UNID EDUC INFANTIL - PROINFÂNCIA - PAC2</t>
  </si>
  <si>
    <t>177</t>
  </si>
  <si>
    <t>172136-TRANSFERÊNCIA FINANCEIRA DO ICMS - DESONERAÇÃO - LC 87/96</t>
  </si>
  <si>
    <t>17213600-TRANSFERÊNCIA FINANCEIRA DO ICMS - DESONERAÇÃO - LC 87/96</t>
  </si>
  <si>
    <t>172199-OUTRAS TRANSFERENCIAS DA UNIÃO</t>
  </si>
  <si>
    <t>17219901-APOIO FINANCEIRO AOS ESTADOS E MUNICIPIOS</t>
  </si>
  <si>
    <t>162</t>
  </si>
  <si>
    <t>1724-TRANSFERÊNCIAS MULTIGOVERNAMENTAIS</t>
  </si>
  <si>
    <t>172401-TRANSFERÊNCIA DE RECURSOS DO FUNDEB</t>
  </si>
  <si>
    <t>17240101-RECEITA PARA FORMAÇÃO DO FUNDEB- ICMS</t>
  </si>
  <si>
    <t>17240102-RECEITA PARA FORMAÇÃO DO FUNDEB - FPE</t>
  </si>
  <si>
    <t>17240103-RECEITA PARA FORMAÇÃO DO FUNDEB - FPM</t>
  </si>
  <si>
    <t>17240104-RECEITA PARA FORMAÇÃO DO FUNDEB - IPI EXPORTAÇÃO</t>
  </si>
  <si>
    <t>17240105-RECEITA PARA A FORMAÇÃO DO FUNDEB-ICMS-DESONERAÇÃO LC 87/96</t>
  </si>
  <si>
    <t>17240106-RECEITA PARA A FORMAÇÃO DO FUNDEB- MULTA E JUROS DE MORA DO ICMS</t>
  </si>
  <si>
    <t>17240107-RECEITA P/FORMAÇÃO DO FUNDEB- MULTA E JUROS DE MORA DA DÍV. ATIVA ICMS</t>
  </si>
  <si>
    <t>17240108-RECEITA PARA A FORMAÇÃO DO FUNDEB- DÍVIDA ATIVA ICMS</t>
  </si>
  <si>
    <t>17240109-RECEITA PARA A FORMAÇÃO DO FUNDEB- IPVA</t>
  </si>
  <si>
    <t>17240110-RECEITA PARA A FORMAÇÃO DO FUNDEB- MULTA E JUROS DE MORA DO IPVA</t>
  </si>
  <si>
    <t>17240111-RECEITA P/FORMAÇÃO DO FUNDEB- MULTA E JUROS DE MORA DA DÍV. ATIVA IPVA</t>
  </si>
  <si>
    <t>17240112-RECEITA PARA A FORMAÇÃO DO FUNDEB- DÍVIDA ATIVA IPVA</t>
  </si>
  <si>
    <t>17240113-RECEITA PARA A FORMAÇÃO DO FUNDEB- ITCD</t>
  </si>
  <si>
    <t>17240114-RECEITA PARA A FORMAÇÃO DO FUNDEB- MULTA E JUROS DE MORA DO ITCD</t>
  </si>
  <si>
    <t>17240115-RECEITA P/FORMAÇÃO DO FUNDEB- MULTA E JUROS DE MORA DA DÍV. ATIVA ITCD</t>
  </si>
  <si>
    <t>17240116-RECEITA PARA A FORMAÇÃO DO FUNDEB- DÍVIDA ATIVA ITCD</t>
  </si>
  <si>
    <t>17240117-RECEITA PARA A FORMAÇÃO DO FUNDEB- ITR</t>
  </si>
  <si>
    <t>173-TRANSFERÊNCIA DE INSTITUIÇÕES PRIVADAS</t>
  </si>
  <si>
    <t>1730-TRANSFERÊNCIA DE INSTITUIÇÕES PRIVADAS</t>
  </si>
  <si>
    <t>173001-FUNDO DA CRIANÇA E DO ADOLESCENTE DO DF</t>
  </si>
  <si>
    <t>17300-FUNDO DA CRIANÇA E DO ADOLESCENTE DO DF</t>
  </si>
  <si>
    <t>17300100-FUNDO DA CRIANÇA E DO ADOLESCENTE DO DF</t>
  </si>
  <si>
    <t>173005-FUNDO DE APOIO A CULTURA</t>
  </si>
  <si>
    <t>17300500-FUNDO DE APOIO A CULTURA</t>
  </si>
  <si>
    <t>173006-PROGRAMA DE ASSISTÊNCIA JURÍDICA - PROJUR</t>
  </si>
  <si>
    <t>17300600-PROGRAMA DE ASSISTÊNCIA JURÍDICA - PROJUR</t>
  </si>
  <si>
    <t>173007-FUNDO DE GERAÇÃO DE EMPREGO E RENDA - FUNGER</t>
  </si>
  <si>
    <t>17300700-FUNDO DE GERAÇÃO DE EMPREGO E RENDA - FUNGER</t>
  </si>
  <si>
    <t>173009-FUNDO DE DEFESA DOS DIREITOS DO CONSUMIDOR</t>
  </si>
  <si>
    <t>17300900-FUNDO DE DEFESA DOS DIREITOS DO CONSUMIDOR</t>
  </si>
  <si>
    <t>175-TRANSFERÊNCIAS DE PESSOAS</t>
  </si>
  <si>
    <t>1750-TRANSFERÊNCIAS DE PESSOAS</t>
  </si>
  <si>
    <t>175001-FUNDO DA CRIANÇA E DO ADOLESCENTE DO DISTRITO FEDERAL</t>
  </si>
  <si>
    <t>17500100-FUNDO DA CRIANÇA E DO ADOLESCENTE DO DISTRITO FEDERAL</t>
  </si>
  <si>
    <t>175006-PROGRAMA DE ASSISTÊNCIA JURÍDICA - PROJUR</t>
  </si>
  <si>
    <t>17500600-PROGRAMA DE ASSISTÊNCIA JURÍDICA - PROJUR</t>
  </si>
  <si>
    <t>175008-FUNDO DE APOIO AO ESPORTEE LAZER</t>
  </si>
  <si>
    <t>17500800-FUNDO DE APOIO AO ESPORTEE LAZER</t>
  </si>
  <si>
    <t>175009-FUNDO DE DIREITO DO CONSUMIDOR</t>
  </si>
  <si>
    <t>17500900-FUNDO DE DIREITO DO CONSUMIDOR</t>
  </si>
  <si>
    <t>175011-FUNDO POLÍCIA CIVIL - FUNPCIVIL</t>
  </si>
  <si>
    <t>17501100-FUNDO POLÍCIA CIVIL - FUNPCIVIL</t>
  </si>
  <si>
    <t>175013-FUNDO DO CORPO DE BOMBEIROS MILITAR DO DISTRITO FEDERAL - FUNCBMDF</t>
  </si>
  <si>
    <t>17501300-FUNDO DO CORPO DE BOMBEIROS MILITAR DO DISTRITO FEDERAL - FUNCBMDF</t>
  </si>
  <si>
    <t>176-TRANSFERÊNCIAS DE CONVÊNIOS</t>
  </si>
  <si>
    <t>1761-TRANSFERÊNCIAS DE CONVÊNIOS DA UNIÃO E SUAS ENTIDADES</t>
  </si>
  <si>
    <t>176102-TRANSFERÊNCIAS DE CONVÊNIOS - PROGRAMA DE EDUCAÇÃO</t>
  </si>
  <si>
    <t>17610200-TRANSFERÊNCIAS DE CONVÊNIOS - PROGRAMA DE EDUCAÇÃO</t>
  </si>
  <si>
    <t>10200-TRANSFERÊNCIAS DE CONVÊNIOS - PROGRAMA DE EDUCAÇÃO</t>
  </si>
  <si>
    <t>176103-TRANSFERÊNCIAS DE CONVÊNIOS- PROGRAMA ASSISTÊNCIA SOCIAL</t>
  </si>
  <si>
    <t>17610300-TRANSFERÊNCIAS DE CONVÊNIOS- PROGRAMA ASSISTÊNCIA SOCIAL</t>
  </si>
  <si>
    <t>176105-TRANSFERÊNCIAS DE CONVÊNIOS PROGRAMA SANEAMENTO BÁSICO</t>
  </si>
  <si>
    <t>17610500-TRANSFERÊNCIAS DE CONVÊNIOS PROGRAMA SANEAMENTO BÁSICO</t>
  </si>
  <si>
    <t>176106-TRANSFERÊNCIAS DE CONVÊNIOS PROGRAMA SEGURANÇA PÚBLICA</t>
  </si>
  <si>
    <t>17610600-TRANSFERÊNCIAS DE CONVÊNIOS PROGRAMA SEGURANÇA PÚBLICA</t>
  </si>
  <si>
    <t>176107-TRANSFERÊNCIAS DE CONVÊNIOS PROGRAMA SAÚDE</t>
  </si>
  <si>
    <t>17610700-TRANSFERÊNCIAS DE CONVÊNIOS PROGRAMA SAÚDE</t>
  </si>
  <si>
    <t>176108-TRANSFERÊNCIAS DE CONVÊNIOS ÀS AÇÕES DE PROMOÇÃO DE EMPREGO, TRABALHO</t>
  </si>
  <si>
    <t>17610800-TRANSFERÊNCIAS DE CONVÊNIOS ÀS AÇÕES DE PROMOÇÃO DE EMPREGO, TRABALHO</t>
  </si>
  <si>
    <t>176109-TRANSFERÊNCIAS DE CONVÊNIOS - PROGRAMA DE MEIO AMBIENTE</t>
  </si>
  <si>
    <t>17610900-TRANSFERÊNCIAS DE CONVÊNIOS - PROGRAMA DE MEIO AMBIENTE</t>
  </si>
  <si>
    <t>176199-DEMAIS TRANSFERÊNCIAS DE CONVÊNIOS -</t>
  </si>
  <si>
    <t>17619900-DEMAIS TRANSFERÊNCIAS DE CONVÊNIOS -</t>
  </si>
  <si>
    <t>1762-TRANSFERÊNCIAS DE CONVÊNIOS DO DISTRITO FEDERAL</t>
  </si>
  <si>
    <t>176202-TRANSFERÊNCIAS DE CONVÊNIOS PROGRAMA DE EDUCAÇÃO</t>
  </si>
  <si>
    <t>17620200-TRANSFERÊNCIAS DE CONVÊNIOS PROGRAMA DE EDUCAÇÃO</t>
  </si>
  <si>
    <t>176205-TRANSFERÊNCIAS DE CONVÊNIOS PROGRAMA DE SANEAMENTO BASICO</t>
  </si>
  <si>
    <t>17620500-TRANSFERÊNCIAS DE CONVÊNIOS PROGRAMA DE SANEAMENTO BASICO</t>
  </si>
  <si>
    <t>176206-TRANSFERÊNCIAS DE CONVÊNIOS PROGRAMA DE SEGURANÇA</t>
  </si>
  <si>
    <t>17620600-TRANSFERÊNCIAS DE CONVÊNIOS PROGRAMA DE SEGURANÇA</t>
  </si>
  <si>
    <t>176299-OUTRAS TRANSFERÊNCIAS DE CONVÊNIOS ENTRE ÓRGÃOS DO DISTRITO FEDERAL</t>
  </si>
  <si>
    <t>17629900-OUTRAS TRANSFERÊNCIAS DE CONVÊNIOS ENTRE ÓRGÃOS DO DISTRITO FEDERAL</t>
  </si>
  <si>
    <t>1764-TRANSFERÊNCIAS DE CONVÊNIOS DE INSTITUIÇÕES PRIVADAS</t>
  </si>
  <si>
    <t>176499-OUTRAS TRANSFERÊNCIAS DE CONVÊNIOS DE INSTITUIÇÕES PRIVADAS</t>
  </si>
  <si>
    <t>17649900-OUTRAS TRANSFERÊNCIAS DE CONVÊNIOS DE INSTITUIÇÕES PRIVADAS</t>
  </si>
  <si>
    <t>19-OUTRAS RECEITAS CORRENTES</t>
  </si>
  <si>
    <t>191-MULTAS E JUROS DE MORA</t>
  </si>
  <si>
    <t>1911-MULTAS E JUROS DE MORA DOS TRIBUTOS</t>
  </si>
  <si>
    <t>191120-MULTAS E JUROS DE MORA DO ITCD</t>
  </si>
  <si>
    <t>19112001-MULTAS DO ITCD</t>
  </si>
  <si>
    <t>19112002-JUROS DE MORA DO ITCD</t>
  </si>
  <si>
    <t>191123-MULTA POR DESCUMPRIMENTO DE OBRIGAÇÃO</t>
  </si>
  <si>
    <t>19112301-MULTA POR ATRASO DA DMICRO</t>
  </si>
  <si>
    <t>19112304-MULTA POR DESCUMPRIMENTO DE OBRIGAÇÃO</t>
  </si>
  <si>
    <t>19112305-MULTA OBRIGACAO ACESSORIA LC 52/97 SINAL</t>
  </si>
  <si>
    <t>19112308-MULTA POR DESC. OBRIGAÇÃO TRIBUTÁRIA PRINCIPAL - AI ICMS</t>
  </si>
  <si>
    <t>19112309-MULTA POR DESC. OBRIGAÇÃO TRIBUTÁRIA PRINCIPAL - AI ISS</t>
  </si>
  <si>
    <t>191138-MULTAS E JUROS DE MORA DO IPTU</t>
  </si>
  <si>
    <t>19113801-MULTAS DO IPTU</t>
  </si>
  <si>
    <t>19113802-JUROS DE MORA DO IPTU</t>
  </si>
  <si>
    <t>191139-MULTAS E JUROS DE MORA DO ITBI</t>
  </si>
  <si>
    <t>19113901-MULTAS DO ITBI</t>
  </si>
  <si>
    <t>19113902-JUROS DE MORA DO ITBI</t>
  </si>
  <si>
    <t>191140-MULTAS E JUROS DE MORA DO ISS</t>
  </si>
  <si>
    <t>19114001-MULTAS DO ISS</t>
  </si>
  <si>
    <t>19114002-JUROS DE MORA DO ISS</t>
  </si>
  <si>
    <t>191141-MULTAS E JUROS DE MORA DO IPVA</t>
  </si>
  <si>
    <t>19114101-MULTAS DO IPVA</t>
  </si>
  <si>
    <t>19114102-JUROS DE MORA DO IPVA</t>
  </si>
  <si>
    <t>191142-MULTAS E JUROS DE MORA DO ICMS</t>
  </si>
  <si>
    <t>19114201-MULTAS DO ICMS</t>
  </si>
  <si>
    <t>19114202-JUROS DE MOTA DO ICMS</t>
  </si>
  <si>
    <t>191143-MULTAS E JUROS DE MORA DA TLP</t>
  </si>
  <si>
    <t>19301-MULTAS DA TLP</t>
  </si>
  <si>
    <t>19302-JUROS DE MORA DA TLP</t>
  </si>
  <si>
    <t>191199-MULTAS E JUROS DE MORA - OUTROS TRIBUTOS</t>
  </si>
  <si>
    <t>19119903-MULTAS - OUTROS TRIBUTOS</t>
  </si>
  <si>
    <t>19119904-JUROS DE MORA - OUTROS TRIBUTOS</t>
  </si>
  <si>
    <t>1913-MULTAS E JUROS DE MORA DA DÍVIDA ATIVA DOS TRIBUTOS</t>
  </si>
  <si>
    <t>191311-MULTAS E JUROS DE MORA E ENCARGOS DA DÍVIDA ATIVA DO IPTU</t>
  </si>
  <si>
    <t>19131101-MULTAS DA DÍVIDA ATIVA DO IPTU</t>
  </si>
  <si>
    <t>19131102-JUROS DE MORA DA DÍVIDA ATIVA DO IPTU</t>
  </si>
  <si>
    <t>19131103-ENCARGOS DA DÍVIDA ATIVA DO IPTU</t>
  </si>
  <si>
    <t>191312-MULTAS E JUROS DE MORA E ENCARGOS DA DÍVIDA ATIVA DO ITBI</t>
  </si>
  <si>
    <t>19131201-MULTAS DA DÍVIDA ATIVA DO ITBI</t>
  </si>
  <si>
    <t>19131202-JUROS DE MORA DA DÍVIDA ATIVA DO ITBI</t>
  </si>
  <si>
    <t>19131203-ENCARGOS DA DÍVIDA ATIVA DO ITBI</t>
  </si>
  <si>
    <t>191313-MULTAS E JUROS DE MORA E ENCARGOS DA DÍVIDA ATIVA DO ISS</t>
  </si>
  <si>
    <t>19131301-MULTAS DA DÍVIDA ATIVA DO ISS</t>
  </si>
  <si>
    <t>19131302-JUROS DE MORA DA DÍVIDA ATIVA DO ISS</t>
  </si>
  <si>
    <t>19131303-ENCARGOS DA DÍVIDA ATIVA DO ISS</t>
  </si>
  <si>
    <t>191314-MULTAS E JUROS DE MORA E ENCARGOS DA DÍVIDA ATIVA DO IPVA</t>
  </si>
  <si>
    <t>19131401-MULTAS DA DÍVIDA ATIVA DO IPVA</t>
  </si>
  <si>
    <t>19131402-JUROS DE MORA DA DÍVIDA ATIVA DO IPVA</t>
  </si>
  <si>
    <t>19131403-ENCARGOS DA DÍVIDA ATIVA DO IPVA</t>
  </si>
  <si>
    <t>191315-MULTAS E JUROS DE MORA E ENCARGOS DA DÍVIDA ATIVA DO ICMS</t>
  </si>
  <si>
    <t>19131501-MULTAS DA DÍVIDA ATIVA DO ICMS</t>
  </si>
  <si>
    <t>19131502-JUROS DE MORA DA DÍVIDA ATIVA DO ICMS</t>
  </si>
  <si>
    <t>191320-MULTAS E JUROS DE MORA E ENCARGOS DA DÍVIDA ATIVA DO ITCD</t>
  </si>
  <si>
    <t>19132001-MULTAS DA DÍVIDA ATIVA DO ITCD</t>
  </si>
  <si>
    <t>19132002-JUROS DE MORA DA DÍVIDA ATIVA DO ITCD</t>
  </si>
  <si>
    <t>191322-MULTAS E JUROS DE MORA E ENCARGOS DA DÍVIDA ATIVA DA TLP</t>
  </si>
  <si>
    <t>19132201-MULTAS DA DÍVIDA ATIVA DA TLP</t>
  </si>
  <si>
    <t>19132202-JUROS DE MORA DA DÍVIDA ATIVA DA TLP</t>
  </si>
  <si>
    <t>19132203-ENCARGOS DA DÍVIDA ATIVA DA TLP</t>
  </si>
  <si>
    <t>191325-MULTAS E JUROS DE MORA DA DÍVIDA ATIVA DO SIMPLES</t>
  </si>
  <si>
    <t>19132501-MULTAS DA DÍVIDA ATIVA DO SIMPLES</t>
  </si>
  <si>
    <t>19132502-JUROS DE MORA DA DÍVIDA ATIVA DO SIMPLES</t>
  </si>
  <si>
    <t>19132503-ENCARGOS DA DÍVIDA ATIVA DO SIMPLES</t>
  </si>
  <si>
    <t>191399-MULTAS E JUROS DE MORA E ENCARGOS DA DÍVIDA ATIVA DE OUTROS TRIBUTOS</t>
  </si>
  <si>
    <t>19139901-MULTAS DA DÍVIDA ATIVA DE OUTROS TRIBUTOS</t>
  </si>
  <si>
    <t>19139902-JUROS DE MORA DA DÍVIDA ATIVA DE OUTROS TRIBUTOS</t>
  </si>
  <si>
    <t>19139903-ENCARGOS DA DÍVIDA ATIVA DE OUTROS TRIBUTOS</t>
  </si>
  <si>
    <t>1915-MULTAS E JUROS DE MORA DA DÍVIDA ATIVA DE OUTRAS RECEITAS</t>
  </si>
  <si>
    <t>191524-MULTAS E JUROS DE MORA E ENCARGOS DA DÍVIDA ATIVA DO FUNDO DA CRIANÇA</t>
  </si>
  <si>
    <t>19152402-JUROS DE MORA MULTA DA DÍVIDA ATIVA DO FUNDO DA CRIANÇA E DO ADOLESCEN</t>
  </si>
  <si>
    <t>19152403-ENCARGOS DA DÍVIDA ATIVA DO FUNDO DA CRIANÇA E DO ADOLESCENTE</t>
  </si>
  <si>
    <t>191525-MULTAS E JUROS DE MORA DA DÍV. ATIVA DESCUMPRIMENTO OBRIG.LEI7802/89</t>
  </si>
  <si>
    <t>19152501-MULTAS DA DÍVIDA ATIVA POR DESCUMPRIMENTO DA OBRIG. LEI 7802</t>
  </si>
  <si>
    <t>19152502-JUROS DE MORA DA DÍVIDA ATIVA POR DESCUMPRIMENTO DA OBRIG. LEI 7802</t>
  </si>
  <si>
    <t>19152503-ENCARGOS DA DÍVIDA ATIVA POR DESCUMPRIMENTO DA OBRIG. LEI 7802</t>
  </si>
  <si>
    <t>191539-MULTAS, JUROS DE MORA E ENCARGOS DA DÍVIDA ATIVA DO IBRAM</t>
  </si>
  <si>
    <t>19153901-MULTAS DA DÍVIDA ATIVA DO IBRAM</t>
  </si>
  <si>
    <t>19153902-JUROS DE MORA DA DÍVIDA ATIVA DO IBRAM</t>
  </si>
  <si>
    <t>19153903-ENCARGOS DA DÍVIDA ATIVA DO IBRAM</t>
  </si>
  <si>
    <t>191548-MULTAS, JUROS DE MORA E ENCARGOS DA DÍVIDA ATIVA DA CIP</t>
  </si>
  <si>
    <t>19154801-MULTAS DA DÍVIDA ATIVA DA CIP</t>
  </si>
  <si>
    <t>19154802-JUROS DE MORA DA DÍVIDA ATIVA DA CIP</t>
  </si>
  <si>
    <t>19154803-ENCARGOS DA DÍVIDA ATIVA DA CIP</t>
  </si>
  <si>
    <t>191549-MULTAS E JUROS DE MORA DA DÍVIDA ATIVA HONORARIOS ADVOCATÍCIOS - PGDF</t>
  </si>
  <si>
    <t>19154902-JUROS DE MORA DA DÍVIDA ATIVA DOS HONORARIOS ADVOCATÍCIOS - PGDF</t>
  </si>
  <si>
    <t>191550-MULTAS, JUROS DE MORA E ENCARGOS DA DÍVIDA ATIVA DO DETRAN</t>
  </si>
  <si>
    <t>19155001-MULTAS DA DÍVIDA ATIVA DO DETRAN</t>
  </si>
  <si>
    <t>19155002-JUROS DE MORA DA DÍVIDA ATIVA DO DETRAN</t>
  </si>
  <si>
    <t>237</t>
  </si>
  <si>
    <t>19155003-ENCARGOS DA DÍVIDA ATIVA DO DETRAN</t>
  </si>
  <si>
    <t>191552-MULTAS, JUROS DE MORA E ENCARGOS DA DÍVIDA ATIVA DO FDDC</t>
  </si>
  <si>
    <t>19155202-JUROS DE MORA DA DÍVIDA ATIVA DO FDDC</t>
  </si>
  <si>
    <t>19155203-ENCARGOS DA DÍVIDA ATIVA DO FDDC</t>
  </si>
  <si>
    <t>191560-MULTAS, JUROS DE MORA E ENCARGOS DA DÍVIDA ATIVA DO FUNGER</t>
  </si>
  <si>
    <t>19156001-MULTAS DA DÍVIDA ATIVA DO FUNGER</t>
  </si>
  <si>
    <t>19156002-JUROS DE MORA DA DÍVIDA ATIVA DO FUNGER</t>
  </si>
  <si>
    <t>19156003-ENCARGOS DA DÍVIDA ATIVA DO FUNGER</t>
  </si>
  <si>
    <t>191599-MULTAS E JUROS DE MORA E ENCARGOS DA DÍVIDA ATIVA DE OUTRAS RECEITAS</t>
  </si>
  <si>
    <t>19159903-ENCARGOS DA DÍVIDA ATIVA DE OUTRAS RECEITAS</t>
  </si>
  <si>
    <t>19159904-MULTAS DA DÍVIDA ATIVA DE OUTRAS RECEITAS</t>
  </si>
  <si>
    <t>19159905-JUROS DE MORA DA DÍVIDA ATIVA DE OUTRAS RECEITAS</t>
  </si>
  <si>
    <t>1918-MULTAS E JUROS DE MORA DE OUTRAS RECEITAS</t>
  </si>
  <si>
    <t>191806-MULTAS E JUROS DE MORA DE PARCELAMENTO</t>
  </si>
  <si>
    <t>19180601-MULTAS DE PARCELAMENTO</t>
  </si>
  <si>
    <t>191808-MULTAS DE TAXA DE OCUPAÇÃO</t>
  </si>
  <si>
    <t>19180814-MULTAS E JUROS DA TAXA DE OCUPAÇÃO DE IMÓVEIS -SEPLAG</t>
  </si>
  <si>
    <t>191824-MULTAS E JUROS POR ATRASO DE MULTA ÀS NORMAS DE PROT. DE SEG.CONTRA I</t>
  </si>
  <si>
    <t>19182400-MULTAS E JUROS POR ATRASO DE MULTA ÀS NORMAS DE PROT. DE SEG.CONTRA I</t>
  </si>
  <si>
    <t>1919-MULTAS DE OUTRAS ORIGENS</t>
  </si>
  <si>
    <t>191915-MULTAS PREVISTAS NA LEGISLAÇÃO DE TRÂNSITO</t>
  </si>
  <si>
    <t>19191501-MULTAS DE TRÂNSITO - SEMÁFORO</t>
  </si>
  <si>
    <t>19191502-MULTAS DE TRÂNSITO DETRAN</t>
  </si>
  <si>
    <t>19191503-MULTAS DE TRÂNSITO - PMDF/DER</t>
  </si>
  <si>
    <t>19191504-MULTAS DE TRÂNSITO-PMDF/DETRAN</t>
  </si>
  <si>
    <t>19191505-MULTAS DE TRÂNSITO-BARREIRAS ELETRÔNICAS -BET I</t>
  </si>
  <si>
    <t>19191506-MULTAS DE TRÂNSITO-BARREIRAS ELETRÔNICAS -BET II</t>
  </si>
  <si>
    <t>19191507-MULTAS DE TRÂNSITO- RADAR ESTÁTICO</t>
  </si>
  <si>
    <t>19191508-MULTAS DE TRÂNSITO- VEÍCULO DE OUTRO ESTADO</t>
  </si>
  <si>
    <t>19191509-MULTAS DE TRÂNSITO- VEÍCULO DO DF EM OUTRO ESTADO</t>
  </si>
  <si>
    <t>191927-MULTAS E JUROS PREVISTOS EM CONTRATOS</t>
  </si>
  <si>
    <t>19192701-MULTA POR ATRASO OU NÃO ENTREGA DE MATERIAL OU SERVIÇO</t>
  </si>
  <si>
    <t>191928-MULTAS DECORRENTES DA OPERAÇÃO DE TRANSPORTE RODOVIÁRIO</t>
  </si>
  <si>
    <t>19192801-MULTAS DO SISTEMA DE TRANSPORTE COLETIVO DF</t>
  </si>
  <si>
    <t>191935-MULTAS POR DANOS AO MEIO AMBIENTE</t>
  </si>
  <si>
    <t>19193500-MULTAS POR DANOS AO MEIO AMBIENTE</t>
  </si>
  <si>
    <t>191936-MULTA POR MAUS TRATOS A ANIMAIS</t>
  </si>
  <si>
    <t>19193600-MULTA POR MAUS TRATOS A ANIMAIS</t>
  </si>
  <si>
    <t>191946-MULTAS E JUROS DE MORA DE RECEITA DECORRENTE DE BENS APREENDIDOS</t>
  </si>
  <si>
    <t>19194601-MULTAS E JUROS DE MORA DE REC. DECORRENTE DE BENS APREENDIDOS- SEF</t>
  </si>
  <si>
    <t>19194602-MULTAS E JUROS DE MORA DE REC. DECORRENTE DE BENS APREENDIDOS- AGEFIS</t>
  </si>
  <si>
    <t>191948-MULTAS APLICADAS PELO TRIBUNAL DE CONTAS</t>
  </si>
  <si>
    <t>19194802-MULTA E JUROS DE ORIGEM ADMINISTRATIVA - TCDF</t>
  </si>
  <si>
    <t>191950-MULTAS POR AUTO DE INFRAÇÃO</t>
  </si>
  <si>
    <t>19195001-MULTA E JUROS DE ORIGEM ADMINISTRATIVA-TCDF</t>
  </si>
  <si>
    <t>191953-MULTA ART 15 LEI 229/92 - DIPOVA - SECRETARIA DE AGRICULTURA</t>
  </si>
  <si>
    <t>19195301-MULTAS ARTIGO 15 DA LEI 229/92 - DIPOVA</t>
  </si>
  <si>
    <t>191954-MULTAS E JUROS DE MORA DE PROCESSOS ADMINISTRATIVOS DO PROCON</t>
  </si>
  <si>
    <t>19195402-ASSUNTOS FINANCEIROS - FDDC</t>
  </si>
  <si>
    <t>19195403-FISCALIZAÇÃO - FDDC</t>
  </si>
  <si>
    <t>19195408-SERVIÇOS PRIVADOS - FDDC</t>
  </si>
  <si>
    <t>191957-MULTAS E JUROS DE MORA PELA CONCESSÃO DE DIREITO REAL DE USO E CONCESS</t>
  </si>
  <si>
    <t>19195700-MULTAS E JUROS DE MORA PELA CONCESSÃO DE DIREITO REAL DE USO E CONCESS</t>
  </si>
  <si>
    <t>191958-MULTA POR INFRAÇÃO AO CÓDIGO DO SERVIÇO DE TÁXI</t>
  </si>
  <si>
    <t>19195800-MULTA POR INFRAÇÃO AO CÓDIGO DO SERVIÇO DE TÁXI</t>
  </si>
  <si>
    <t>191960-MULTA POR INFLAÇÃO À LEGISLAÇÃO DE LICITAÇÃO</t>
  </si>
  <si>
    <t>19196000-MULTA POR INFLAÇÃO À LEGISLAÇÃO DE LICITAÇÃO</t>
  </si>
  <si>
    <t>191972-MULTAS POR DESCUMPRIMENTO DE NOTIFICAÇÃO OU EMBARAÇO À FISCALIZAÇÃO</t>
  </si>
  <si>
    <t>19197200-MULTAS POR DESCUMPRIMENTO DE NOTIFICAÇÃO OU EMBARAÇO À FISCALIZAÇÃO</t>
  </si>
  <si>
    <t>191973-MULTAS DE POLUIÇÃO SONORA</t>
  </si>
  <si>
    <t>19197300-MULTAS DE POLUIÇÃO SONORA</t>
  </si>
  <si>
    <t>191974-MULTA POR INFRAÇÃO ÀS NORMAS DE PROT. DE SEG. CONTRA INCÊNDIO</t>
  </si>
  <si>
    <t>19197400-MULTA POR INFRAÇÃO ÀS NORMAS DE PROT. DE SEG. CONTRA INCÊNDIO</t>
  </si>
  <si>
    <t>191975-MULTA POR DESCUMPRIMENTO DE OBRIGAÇÃO NÃO TRIBUTÁRIA</t>
  </si>
  <si>
    <t>19197500-MULTA POR DESCUMPRIMENTO DE OBRIGAÇÃO NÃO TRIBUTÁRIA</t>
  </si>
  <si>
    <t>191976-MULTA APLICADA PELA AGEFIS NO EXERCICIO DE SUA COMPPETÊNCIA</t>
  </si>
  <si>
    <t>19197600-MULTA APLICADA PELA AGEFIS NO EXERCICIO DE SUA COMPPETÊNCIA</t>
  </si>
  <si>
    <t>191977-MULTA POR MAUS TRATOS A ANIMAIS</t>
  </si>
  <si>
    <t>19197700-MULTA POR MAUS TRATOS A ANIMAIS</t>
  </si>
  <si>
    <t>191999-OUTRAS MULTAS</t>
  </si>
  <si>
    <t>19199901-DEMAIS MULTAS</t>
  </si>
  <si>
    <t>192-INDENIZAÇÕES E RESTITUIÇÕES</t>
  </si>
  <si>
    <t>1921-INDENIZAÇÕES</t>
  </si>
  <si>
    <t>192106-INDENIZAÇÕES POR DANOS CAUSADOS AO PATRIMÔNIO PÙBLICO</t>
  </si>
  <si>
    <t>19210600-INDENIZAÇÕES POR DANOS CAUSADOS AO PATRIMÔNIO PÙBLICO</t>
  </si>
  <si>
    <t>192199-OUTRAS INDENIZAÇÕES</t>
  </si>
  <si>
    <t>19219900-OUTRAS INDENIZAÇÕES</t>
  </si>
  <si>
    <t>1922-RESTITUIÇÕES</t>
  </si>
  <si>
    <t>192201-RESTITUIÇÕES DE CONVÊNIOS</t>
  </si>
  <si>
    <t>19220-RESTITUIÇÕES DE CONVÊNIOS</t>
  </si>
  <si>
    <t>192207-RECUPERAÇÃO DE DESPESAS DE EXERCÍCIOS ANTERIORES</t>
  </si>
  <si>
    <t>19220700-RECUPERAÇÃO DE DESPESAS DE EXERCÍCIOS ANTERIORES</t>
  </si>
  <si>
    <t>19700-RECUPERAÇÃO DE DESPESAS DE EXERCÍCIOS ANTERIORES</t>
  </si>
  <si>
    <t>192210-COMPENSAÇÕES PREVIDENCIÁRIAS ENTRE O REGIME GERAL E O REGIME PRÓPRIO</t>
  </si>
  <si>
    <t>19221000-COMPENSAÇÕES PREVIDENCIÁRIAS ENTRE O REGIME GERAL E O REGIME PRÓPRIO</t>
  </si>
  <si>
    <t>192212-RESTITUIÇÕES DE PROVENTOS E SALÁRIOS</t>
  </si>
  <si>
    <t>19221200-RESTITUIÇÕES DE PROVENTOS E SALÁRIOS</t>
  </si>
  <si>
    <t>192213-RESSARCIMENTO DE VALORES DEVIDOS AO ERÁRIO DO DF DECORRENTES DE TCE</t>
  </si>
  <si>
    <t>19221300-RESSARCIMENTO DE VALORES DEVIDOS AO ERÁRIO DO DF DECORRENTES DE TCE</t>
  </si>
  <si>
    <t>192299-OUTRAS RESTITUIÇÕES</t>
  </si>
  <si>
    <t>19229900-OUTRAS RESTITUIÇÕES</t>
  </si>
  <si>
    <t>193-RECEITA DA DÍVIDA ATIVA</t>
  </si>
  <si>
    <t>1931-RECEITA DA DÍVIDA ATIVA TRIBUTÁRIA</t>
  </si>
  <si>
    <t>193111-RECEITA DA DÍVIDA ATIVA DO IPTU</t>
  </si>
  <si>
    <t>19311-RECEITA DA DÍVIDA ATIVA DO IPTU</t>
  </si>
  <si>
    <t>193112-RECEITA DA DÍVIDA ATIVA DO ITBI</t>
  </si>
  <si>
    <t>19311200-RECEITA DA DÍVIDA ATIVA DO ITBI</t>
  </si>
  <si>
    <t>193113-RECEITA DA DÍVIDA ATIVA DA ISS</t>
  </si>
  <si>
    <t>19311300-RECEITA DA DÍVIDA ATIVA DA ISS</t>
  </si>
  <si>
    <t>193114-RECEITA DA DÍVIDA ATIVA DO IPVA</t>
  </si>
  <si>
    <t>19311400-RECEITA DA DÍVIDA ATIVA DO IPVA</t>
  </si>
  <si>
    <t>193115-RECEITA DE DÍVIDA ATIVA DO ICMS</t>
  </si>
  <si>
    <t>19311500-RECEITA DE DÍVIDA ATIVA DO ICMS</t>
  </si>
  <si>
    <t>193117-RECEITA DA DÍVIDA ATIVA DA TLP</t>
  </si>
  <si>
    <t>19311700-RECEITA DA DÍVIDA ATIVA DA TLP</t>
  </si>
  <si>
    <t>193120-RECEITA DA DÍVIDA ATIVA DO ITCD</t>
  </si>
  <si>
    <t>19312000-RECEITA DA DÍVIDA ATIVA DO ITCD</t>
  </si>
  <si>
    <t>193121-PARCELAMENTO DÍVIDA ATIVA SIMPLES CANDANGO</t>
  </si>
  <si>
    <t>19312101-DÍVIDA ATIVA SIMPLES CANDANGO - PARCELAMENTO</t>
  </si>
  <si>
    <t>19312102-DÍVIDA ATIVA AJUIZADA SIMPLES CANDANGO- PARCELAMENTO</t>
  </si>
  <si>
    <t>19312103-RECEITA DA DÍVIDA ATIVA DO SIMPLES CANDANGO</t>
  </si>
  <si>
    <t>193125-REC.DIV.ATIVA ADVINDA LC 52/97 - PRECATÓRIOS</t>
  </si>
  <si>
    <t>19312501-DÍVIDA ATIVA ADVINDA LC 52/97 - SINAL</t>
  </si>
  <si>
    <t>19312502-DÍVIDA ATIVA ADVINDA LC 52/97 - PARCELAMENTO</t>
  </si>
  <si>
    <t>193199-RECEITA DA DÍVIDA ATIVA DE OUTROS TRIBUTOS</t>
  </si>
  <si>
    <t>19319901-RECEITA DA DÍVIDA ATIVA DE OUTROS TRIBUTOS - PRINCIPAL</t>
  </si>
  <si>
    <t>1932-RECEITA DA DÍVIDA ATIVA NÃO TRIBUTÁRIA</t>
  </si>
  <si>
    <t>193267-RECEITA DA DÍVIDA ATIVA HONORÁRIOS ADVOCATÍCIOS PGDF</t>
  </si>
  <si>
    <t>19326700-RECEITA DA DÍVIDA ATIVA HONORÁRIOS ADVOCATÍCIOS PGDF</t>
  </si>
  <si>
    <t>193268-RECEITA DA DÍVIDA ATIVA DO DETRAN</t>
  </si>
  <si>
    <t>19326800-RECEITA DA DÍVIDA ATIVA DO DETRAN</t>
  </si>
  <si>
    <t>193270-RECEITA DA DÍVIDA ATIVA DO FUNGER</t>
  </si>
  <si>
    <t>19327000-RECEITA DA DÍVIDA ATIVA DO FUNGER</t>
  </si>
  <si>
    <t>193280-RECEITA DA DÍVIDA ATIVA DO FDDC</t>
  </si>
  <si>
    <t>19328000-RECEITA DA DÍVIDA ATIVA DO FDDC</t>
  </si>
  <si>
    <t>193282-RECEITA DA DÍVIDA ATIVA - AGEFIS</t>
  </si>
  <si>
    <t>19328200-RECEITA DA DÍVIDA ATIVA - AGEFIS</t>
  </si>
  <si>
    <t>193285-RECEITA DA DÍVIDA ATIVA DA CONTRIBUIÇÃO AO FUNDO DA CRIANÇA E DO ADOLE</t>
  </si>
  <si>
    <t>19328500-RECEITA DA DÍVIDA ATIVA DA CONTRIBUIÇÃO AO FUNDO DA CRIANÇA E DO ADOLE</t>
  </si>
  <si>
    <t>193286-RECEITA DA DÍVIDA ATIVA POR DESCUMPRIMENTO DA OBRIGAÇÃO</t>
  </si>
  <si>
    <t>19328600-RECEITA DA DÍVIDA ATIVA POR DESCUMPRIMENTO DA OBRIGAÇÃO</t>
  </si>
  <si>
    <t>193290-RECEITA DA DÍVIDA ATIVA - IBRAM</t>
  </si>
  <si>
    <t>19329000-RECEITA DA DÍVIDA ATIVA - IBRAM</t>
  </si>
  <si>
    <t>193293-RECEITA DA DÍVIDA ATIVA - OUTORGA ONEROSA DA ALTERAÇÃO DE USO - DAT</t>
  </si>
  <si>
    <t>19329300-RECEITA DA DÍVIDA ATIVA - OUTORGA ONEROSA DA ALTERAÇÃO DE USO - DAT</t>
  </si>
  <si>
    <t>193294-RECEITA DA DÍVIDA ATIVA - PROJUR</t>
  </si>
  <si>
    <t>19329400-RECEITA DA DÍVIDA ATIVA - PROJUR</t>
  </si>
  <si>
    <t>193295-RECEITA DA DÍVIDA ATIVA - CEAJUR</t>
  </si>
  <si>
    <t>19329500-RECEITA DA DÍVIDA ATIVA - CEAJUR</t>
  </si>
  <si>
    <t>193298-RECEITA DA DÍVIDA ATIVA DO CIP</t>
  </si>
  <si>
    <t>19329800-RECEITA DA DÍVIDA ATIVA DO CIP</t>
  </si>
  <si>
    <t>193299-RECEITA DA DÍVIDA ATIVA NÃO TRIBUTÁRIA DE OUTRAS RECEITAS</t>
  </si>
  <si>
    <t>19329901-RECEITA DA DÍVIDA ATIVA NÃO TRIBUTÁRIA DE OUTRAS RECEITAS- PRINCIPAL</t>
  </si>
  <si>
    <t>1934-ENCARGOS DA DÍVIDA ATIVA AJUIZADA</t>
  </si>
  <si>
    <t>193400-ENCARGOS DA DÍVIDA ATIVA AJUIZADA</t>
  </si>
  <si>
    <t>19340000-ENCARGOS DA DÍVIDA ATIVA AJUIZADA</t>
  </si>
  <si>
    <t>199-RECEITAS DIVERSAS</t>
  </si>
  <si>
    <t>1990-RECEITAS DIVERSAS</t>
  </si>
  <si>
    <t>199002-RECEITA DE ÔNUS DE SUCUMBÊNCIA DE AÇÕES JUDICIAIS</t>
  </si>
  <si>
    <t>19900203-HONORÁRIOS DE ADVOGADOS - PROJUR</t>
  </si>
  <si>
    <t>19900207-HONORÁRIOS DE ADVOGADOS - PRÓ-JURÍDICO</t>
  </si>
  <si>
    <t>199011-REC.OUTORGA ONEROSA DO DIREITO DE CONSTRUIR</t>
  </si>
  <si>
    <t>19901100-REC.OUTORGA ONEROSA DO DIREITO DE CONSTRUIR</t>
  </si>
  <si>
    <t>168</t>
  </si>
  <si>
    <t>199012-OUTORGA ONEROSA DA ALTERAÇÃO DE USO - ONALT</t>
  </si>
  <si>
    <t>19901200-OUTORGA ONEROSA DA ALTERAÇÃO DE USO - ONALT</t>
  </si>
  <si>
    <t>169</t>
  </si>
  <si>
    <t>199045-RECOLHIMENTO DO BENEFICIÁRIO AO FUNDO DE SAÚDE</t>
  </si>
  <si>
    <t>19904501-CONTRIB. FUNDO DE SAÚDE DA CÂMARA - FASCAL</t>
  </si>
  <si>
    <t>19904502-PLANO DE SAÚDE SERV.DO DF - INAS</t>
  </si>
  <si>
    <t>199046-RECURSO PARA PROGRAMA DE DESCENTRALIZAÇÃO ADMINISTRATIVA E FINANCEIRA</t>
  </si>
  <si>
    <t>19904601-RECOLHIMENTO AO PDAF - DIRETORIA REG. DE ENSINO E SUAS INSTITUIÇÕES</t>
  </si>
  <si>
    <t>199049-RECEITA DECORRENTE DA FAIXA CONTABIL-CARTÃO VALE TRANSPORTE</t>
  </si>
  <si>
    <t>19904900-RECEITA DECORRENTE DA FAIXA CONTABIL-CARTÃO VALE TRANSPORTE</t>
  </si>
  <si>
    <t>199051-RECEITA DECORRENTE DE CRÉDITOS NÃO TRIBUTÁRIOS, NÃO PASSÍVEIS DE INSCR</t>
  </si>
  <si>
    <t>19905100-RECEITA DECORRENTE DE CRÉDITOS NÃO TRIBUTÁRIOS, NÃO PASSÍVEIS DE INSCR</t>
  </si>
  <si>
    <t>199053-CONTRAPARTIDA DE MOBILIDADE URBANA</t>
  </si>
  <si>
    <t>19905300-CONTRAPARTIDA DE MOBILIDADE URBANA</t>
  </si>
  <si>
    <t>127</t>
  </si>
  <si>
    <t>199098-OUTRAS RECEITAS EVENTUAIS</t>
  </si>
  <si>
    <t>19909802-DESCONTOS OBTIDOS</t>
  </si>
  <si>
    <t>199099-OUTRAS RECEITAS CORRENTES</t>
  </si>
  <si>
    <t>19909900-OUTRAS RECEITAS CORRENTES</t>
  </si>
  <si>
    <t>19909-OUTRAS RECEITAS CORRENTES</t>
  </si>
  <si>
    <t>900</t>
  </si>
  <si>
    <t>2-RECEITAS DE CAPITAL</t>
  </si>
  <si>
    <t>21-OPERAÇÕES DE CRÉDITO</t>
  </si>
  <si>
    <t>211-OPERAÇÕES DE CRÉDITO INTERNAS</t>
  </si>
  <si>
    <t>2114-OPERAÇÕES DE CRÉD.INTERNAS - CONTRATUAIS</t>
  </si>
  <si>
    <t>211402-OPERAÇÕES DE CRÉD.INTERNAS PARA PROGRAMA DE SAÚDE</t>
  </si>
  <si>
    <t>21140201-CEF</t>
  </si>
  <si>
    <t>211403-OPERAÇÕES DE CRÉD.INTERNAS PARA PROGRAMA DE SANEAMENTO</t>
  </si>
  <si>
    <t>21140301-CEF</t>
  </si>
  <si>
    <t>211409-OPERAÇÕES DE CRÉD.INTERNAS PARA PROGRAMA DE SEGURANÇA</t>
  </si>
  <si>
    <t>21140905-BANCO DO BRASIL</t>
  </si>
  <si>
    <t>211410-OPERAÇÕES DE CRÉD.INTERNAS PARA PROGRAMA NACIONAL DE APOIO À ADMINIST</t>
  </si>
  <si>
    <t>21141001-CEF</t>
  </si>
  <si>
    <t>211411-OPERAÇÕES DE CRÉD.INTERNAS P/ PROG. NAC. DE APOIO À GESTÃO ADM. E FISC</t>
  </si>
  <si>
    <t>21141101-CEF</t>
  </si>
  <si>
    <t>211413-OPERAÇÕES DE CRÉD.INTERNAS PARA O PROGRAMA DE TRANSPORTE</t>
  </si>
  <si>
    <t>21141301-CEF</t>
  </si>
  <si>
    <t>21141302-BNDES</t>
  </si>
  <si>
    <t>235</t>
  </si>
  <si>
    <t>211414-OPERAÇÕES DE CRÉDITO INTERNAS PARA PROGRAMA DE OBRAS DE URBANIZAÇÃO</t>
  </si>
  <si>
    <t>21141401-CEF</t>
  </si>
  <si>
    <t>211499-OUTRAS OPERAÇÕES DE CRÉD.INTERNAS CONTRATUAIS RELATIVAS À PROG.DE GOV.</t>
  </si>
  <si>
    <t>21149901-CEF</t>
  </si>
  <si>
    <t>21149902-BNDES</t>
  </si>
  <si>
    <t>2119-OUTRAS OPERAÇÕES DE CRÉDITO INTERNAS</t>
  </si>
  <si>
    <t>211999-OUTRAS OPERAÇÕES DE CRÉDITO INTERNAS</t>
  </si>
  <si>
    <t>21199901-CEF</t>
  </si>
  <si>
    <t>21199902-BNDES</t>
  </si>
  <si>
    <t>21199904-BANCO DO BRASIL</t>
  </si>
  <si>
    <t>212-OPERAÇÕES DE CRÉDITO EXTERNAS</t>
  </si>
  <si>
    <t>2123-OPERAÇÕES DE CRÉD.EXTERNAS CONTRATUAIS RELATIVAS À PROGRAMA DE GOVERNO</t>
  </si>
  <si>
    <t>212305-OPERAÇÕES DE CRÉD.EXTERNAS PARA PROGRAMA NACIONAL DE APOIO À MODERNIZ</t>
  </si>
  <si>
    <t>21230503-BID</t>
  </si>
  <si>
    <t>136</t>
  </si>
  <si>
    <t>212308-OPERAÇÕES DE CRÉD.EXTERNAS PARA PROGRAMA DE TRANSPORTE</t>
  </si>
  <si>
    <t>21230803-BID</t>
  </si>
  <si>
    <t>212309-OPERAÇÕES DE CRÉD.EXTERNAS PARA PROGRAMA DE ADMINISTRAÇÃO FINANCEIRA</t>
  </si>
  <si>
    <t>21230903-BID</t>
  </si>
  <si>
    <t>212310-OPERAÇÕES DE CRÉD.EXTERNAS PARA PROGRAMA BRASÍLIA SUSTENTÁVEL</t>
  </si>
  <si>
    <t>21231003-BID</t>
  </si>
  <si>
    <t>212311-OPERAÇÕES DE CRÉD.EXTERNAS P/ PROG. NAC. DE APOIO À GESTÃO ADM. E FISC</t>
  </si>
  <si>
    <t>21231103-BID</t>
  </si>
  <si>
    <t>212399-OUTRAS OPERAÇÕES DE CRÉD.EXTERNAS CONTRATUAIS RELATIVAS À PROG.DE GOV.</t>
  </si>
  <si>
    <t>21239903-BID</t>
  </si>
  <si>
    <t>2129-OUTRAS OPERAÇÕES DE CRÉDITO EXTERNAS</t>
  </si>
  <si>
    <t>212900-OUTRAS OPERAÇÕES DE CRÉDITO EXTERNAS</t>
  </si>
  <si>
    <t>21290000-OUTRAS OPERAÇÕES DE CRÉDITO EXTERNAS</t>
  </si>
  <si>
    <t>22-ALIENAÇÃO DE BENS</t>
  </si>
  <si>
    <t>221-ALIENAÇÃO DE BENS MÓVEIS</t>
  </si>
  <si>
    <t>2219-ALIENAÇÃO DE OUTROS BENS MÓVEIS</t>
  </si>
  <si>
    <t>221900-ALIENAÇÃO DE OUTROS BENS MÓVEIS</t>
  </si>
  <si>
    <t>22190000-ALIENAÇÃO DE OUTROS BENS MÓVEIS</t>
  </si>
  <si>
    <t>117</t>
  </si>
  <si>
    <t>207</t>
  </si>
  <si>
    <t>217</t>
  </si>
  <si>
    <t>222-ALIENAÇÃO DE BENS IMÓVEIS</t>
  </si>
  <si>
    <t>2225-ALIENAÇÃO DE IMÓVEIS URBANOS</t>
  </si>
  <si>
    <t>222500-ALIENAÇÃO DE IMÓVEIS URBANOS</t>
  </si>
  <si>
    <t>22250000-ALIENAÇÃO DE IMÓVEIS URBANOS</t>
  </si>
  <si>
    <t>107</t>
  </si>
  <si>
    <t>2229-ALIENAÇÃO DE OUTROS BENS IMÓVEIS</t>
  </si>
  <si>
    <t>222900-ALIENAÇÃO DE OUTROS BENS IMÓVEIS</t>
  </si>
  <si>
    <t>22290000-ALIENAÇÃO DE OUTROS BENS IMÓVEIS</t>
  </si>
  <si>
    <t>907</t>
  </si>
  <si>
    <t>23-AMORTIZAÇÕES DE EMPRÉSTIMOS E FINANCIAMENTO</t>
  </si>
  <si>
    <t>230-AMORTIZAÇÕES DE EMPRÉSTIMOS E FINANCIAMENTO</t>
  </si>
  <si>
    <t>2300-AMORTIZAÇÕES DE EMPRÉSTIMOS E FINANCIAMENTO</t>
  </si>
  <si>
    <t>230080-AMORTIZAÇÃO DE FINANCIAMENTOS</t>
  </si>
  <si>
    <t>23008002-FINANCIAMENTOS DE PROJETOS</t>
  </si>
  <si>
    <t>123</t>
  </si>
  <si>
    <t>23008005-AMORTIZAÇÃO DE FINANCIAMENTO - FUNGER</t>
  </si>
  <si>
    <t>23008006-AMORTIZAÇÃO DE FINANCIAMENTO - FUNDEFE</t>
  </si>
  <si>
    <t>23008008-AMORTIZAÇÃO DE FINANCIAMENTO - FUNDO DE DESENVOLVIMENTO RURAL - FDR</t>
  </si>
  <si>
    <t>23008009-AMORTIZAÇÃO DE FINANCIAMENTO DE IMÓVEIS HABITACIONAIS - SEDUH/IDHAB</t>
  </si>
  <si>
    <t>223</t>
  </si>
  <si>
    <t>24-TRANSFERÊNCIAS DE CAPITAL</t>
  </si>
  <si>
    <t>242-TRANSFERÊNCIAS INTERGOVERNAMENTAIS</t>
  </si>
  <si>
    <t>2421-TRANSFERÊNCIAS DA UNIÃO</t>
  </si>
  <si>
    <t>242101-TRANSFERÊNCIA DE RECURSOS DO SISTEMA ÚNICO DE SAÚDE - SUS</t>
  </si>
  <si>
    <t>24210100-TRANSFERÊNCIA DE RECURSOS DO SISTEMA ÚNICO DE SAÚDE - SUS</t>
  </si>
  <si>
    <t>242199-OUTRAS TRANSFERÊNCIAS DA UNIÃO</t>
  </si>
  <si>
    <t>24219900-OUTRAS TRANSFERÊNCIAS DA UNIÃO</t>
  </si>
  <si>
    <t>247-TRANSFERÊNCIA DE CONVÊNIO</t>
  </si>
  <si>
    <t>2471-TRANSFERÊNCIAS DE CONVÊNIOS DA UNIÃO E SUAS ENTIDADES</t>
  </si>
  <si>
    <t>247102-TRANSFERÊNCIAS DE CONVÊNIOS - PROGRAMA DE EDUCAÇÃO</t>
  </si>
  <si>
    <t>24710200-TRANSFERÊNCIAS DE CONVÊNIOS - PROGRAMA DE EDUCAÇÃO</t>
  </si>
  <si>
    <t>247103-TRANSFERÊNCIAS DE CONVÊNIOS - PROGRAMA SANEAMENTO BÁSICO</t>
  </si>
  <si>
    <t>24710300-TRANSFERÊNCIAS DE CONVÊNIOS - PROGRAMA SANEAMENTO BÁSICO</t>
  </si>
  <si>
    <t>247104-TRANSFERÊNCIAS DE CONVÊNIOS - PROGRAMA DE MEIO AMBIENTE</t>
  </si>
  <si>
    <t>24710400-TRANSFERÊNCIAS DE CONVÊNIOS - PROGRAMA DE MEIO AMBIENTE</t>
  </si>
  <si>
    <t>247105-TRANSFERÊNCIAS DE CONVÊNIOS PROGRAMA INFRA-ESTRUTURA EM TRANSPORTE</t>
  </si>
  <si>
    <t>24710500-TRANSFERÊNCIAS DE CONVÊNIOS PROGRAMA INFRA-ESTRUTURA EM TRANSPORTE</t>
  </si>
  <si>
    <t>247106-TRANSFERÊNCIAS DE CONVÊNIOS - PROGRAMA ASSISTÊNCIA SOCIAL</t>
  </si>
  <si>
    <t>24710600-TRANSFERÊNCIAS DE CONVÊNIOS - PROGRAMA ASSISTÊNCIA SOCIAL</t>
  </si>
  <si>
    <t>247107-TRANSFERÊNCIAS DE CONVÊNIOS - PROGRAMA DE SAÚDE</t>
  </si>
  <si>
    <t>24710700-TRANSFERÊNCIAS DE CONVÊNIOS - PROGRAMA DE SAÚDE</t>
  </si>
  <si>
    <t>247108-TRANSFERÊNCIAS DE CONVÊNIOS PROGRAMA SEGURANÇA PÚBLICA</t>
  </si>
  <si>
    <t>24710800-TRANSFERÊNCIAS DE CONVÊNIOS PROGRAMA SEGURANÇA PÚBLICA</t>
  </si>
  <si>
    <t>247109-TRANSFERÊNCIAS DE CONVÊNIOS ÀS AÇÕES DE PROMOÇÃO DE EMPREGO, TRABALHO</t>
  </si>
  <si>
    <t>24710900-TRANSFERÊNCIAS DE CONVÊNIOS ÀS AÇÕES DE PROMOÇÃO DE EMPREGO, TRABALHO</t>
  </si>
  <si>
    <t>247110-TRANSFERÊNCIAS DE CONVÊNIOS - PROGRAMA DE HABITAÇÃO</t>
  </si>
  <si>
    <t>24711000-TRANSFERÊNCIAS DE CONVÊNIOS - PROGRAMA DE HABITAÇÃO</t>
  </si>
  <si>
    <t>247199-DEMAIS TRANSFERÊNCIAS DE CONVÊNIOS -</t>
  </si>
  <si>
    <t>24719900-DEMAIS TRANSFERÊNCIAS DE CONVÊNIOS -</t>
  </si>
  <si>
    <t>2472-TRANSFERÊNCIAS DE CONVÊNIOS DO DISTRITO FEDERAL</t>
  </si>
  <si>
    <t>247205-TRANSFERÊNCIAS DE CONVÊNIOS PROGRAMA INFRA-ESTRUTURA EM TRANSPORTE</t>
  </si>
  <si>
    <t>24720500-TRANSFERÊNCIAS DE CONVÊNIOS PROGRAMA INFRA-ESTRUTURA EM TRANSPORTE</t>
  </si>
  <si>
    <t>247299-OUTRAS TRANSFERÊNCIAS DE CONVÊNIOS ENTRE ÓRGÃOS DO DISTRITO FEDERAL</t>
  </si>
  <si>
    <t>24729900-OUTRAS TRANSFERÊNCIAS DE CONVÊNIOS ENTRE ÓRGÃOS DO DISTRITO FEDERAL</t>
  </si>
  <si>
    <t>25-OUTRAS RECEITAS DE CAPITAL</t>
  </si>
  <si>
    <t>259-OUTRAS RECEITAS</t>
  </si>
  <si>
    <t>2590-OUTRAS RECEITAS</t>
  </si>
  <si>
    <t>259004-RECEITA DECORRENTE DE DEPÓSITOS JUDICIAIS - LC FEDERAL Nº 151/2015</t>
  </si>
  <si>
    <t>25900400-RECEITA DECORRENTE DE DEPÓSITOS JUDICIAIS - LC FEDERAL Nº 151/2015</t>
  </si>
  <si>
    <t>172</t>
  </si>
  <si>
    <t>7-RECEITAS INTRA-ORÇAMENTÁRIAS CORRENTES</t>
  </si>
  <si>
    <t>71-RECEITA TRIBUTÁRIA INTRA-ORÇAMENTÁRIA</t>
  </si>
  <si>
    <t>712-TAXAS INTRA-ORÇAMENTÁRIAS</t>
  </si>
  <si>
    <t>7122-TAXAS PELA PRESTAÇÃO DE SERVIÇOS INTRA-ORÇAMENTÁRIAS</t>
  </si>
  <si>
    <t>712290-TAXA DE LIMPEZA PÚBLICA INTRA-ORÇAMENTÁRIAS</t>
  </si>
  <si>
    <t>71229001-TAXA LIMPEZA PÚBLICA INTRA-ORÇAMENTÁRIAS - NORMAL</t>
  </si>
  <si>
    <t>72-RECEITA INTRA-ORÇAMENTÁRIAS DE CONTRIBUIÇÕES</t>
  </si>
  <si>
    <t>721-CONTRIBUIÇÕES SOCIAIS</t>
  </si>
  <si>
    <t>7210-CONTRIBUIÇÕES SOCIAIS</t>
  </si>
  <si>
    <t>721029-CONTRIBUIÇÕES PREVIDENCIÁRIAS</t>
  </si>
  <si>
    <t>72102901-CONTRIBUIÇÃO PATRONAL DE SERVIDOR ATIVO CIVIL</t>
  </si>
  <si>
    <t>264</t>
  </si>
  <si>
    <t>265</t>
  </si>
  <si>
    <t>73-RECEITA PATRIMONIAL INTRA-ORÇAMENTÁRIA</t>
  </si>
  <si>
    <t>731-RECEITAS IMOBILIÁRIAS INTRA-ORÇAMENTÁRIAS</t>
  </si>
  <si>
    <t>7311-ALUGUÉIS</t>
  </si>
  <si>
    <t>731101-ALUGUÉIS DE IMÓVEIS</t>
  </si>
  <si>
    <t>73110114-ALUGUÉIS - TCB</t>
  </si>
  <si>
    <t>76-RECEITA INTRA-ORÇAMENTÁRIAS DE SERVIÇOS</t>
  </si>
  <si>
    <t>760-RECEITA INTRA-ORÇAMENTÁRIAS DE SERVIÇOS</t>
  </si>
  <si>
    <t>7600-RECEITA INTRA-ORÇAMENTÁRIAS DE SERVIÇOS</t>
  </si>
  <si>
    <t>760003-SERVIÇOS INTRA-ORÇAMENTÁRIOS DE TRANSPORTE</t>
  </si>
  <si>
    <t>76000301-TRANSPORTE RODOVIÁRIO</t>
  </si>
  <si>
    <t>76000302-RECEITA INTRAORÇAMENTÁRIA - TRANSPORTE FERROVIÁRIO/METROPOLITANO</t>
  </si>
  <si>
    <t>760008-SERVIÇOS INTRA-ORÇAMENTÁRIOS DE PROCESSAMENTO DE DADOS</t>
  </si>
  <si>
    <t>76000801-SERVIÇOS INTRA-ORÇAMENTÁRIAS PROCESSAMENTO DE DADOS</t>
  </si>
  <si>
    <t>760013-SERVIÇOS INTRA-ORÇAMENTÁRIOS ADMINISTRATIVOS</t>
  </si>
  <si>
    <t>76001310-TAXA DE ADMINISTRAÇÃO DE SERVIÇOS</t>
  </si>
  <si>
    <t>76001311-SERVIÇOS DE EXPEDIÇÃO DE DOCUMENTOS</t>
  </si>
  <si>
    <t>760052-RECEITA INTRAORÇAMENTÁRIA - SERVIÇOS AMBIENTAIS</t>
  </si>
  <si>
    <t>76005201-RECEITA INTRAORÇAMENTÁRIA - LICENÇA PRÉVIA</t>
  </si>
  <si>
    <t>760060-PUBLICIDADE E ASSINATURA DO DIÁRIO OFICIAL DO DF</t>
  </si>
  <si>
    <t>76006000-PUBLICIDADE E ASSINATURA DO DIÁRIO OFICIAL DO DF</t>
  </si>
  <si>
    <t>760099-OUTROS SERVIÇOS INTRA-ORÇAMENTÁRIOS</t>
  </si>
  <si>
    <t>76009901-SERVIÇOS GERAIS EXEC. POR SENTENCIADOS DO SIST.PRISIONAL</t>
  </si>
  <si>
    <t>77-TRANSFERÊNCIAS INTRA-ORÇAMENTÁRIAS CORRENTES</t>
  </si>
  <si>
    <t>776-TRANSFERÊNCIAS INTRA-ORÇAMENTÁRIAS DE CONVÊNIOS</t>
  </si>
  <si>
    <t>7761-TRANSFERÊNCIAS DE CONVÊNIOS DA UNIÃO E SUAS ENTIDADES</t>
  </si>
  <si>
    <t>776199-DEMAIS TRANSFERÊNCIAS DE CONVÊNIOS -</t>
  </si>
  <si>
    <t>77619900-DEMAIS TRANSFERÊNCIAS DE CONVÊNIOS -</t>
  </si>
  <si>
    <t>7762-TRANSFERÊNCIAS INTRA-ORÇAMENTÁRIAS DE CONVÊNIOS DO DISTRITO FEDERAL</t>
  </si>
  <si>
    <t>776205-TRANSF.INTRA-ORÇ DE CONVÊNIOS PROGRAMA DE SAÚDE</t>
  </si>
  <si>
    <t>77620500-TRANSF.INTRA-ORÇ DE CONVÊNIOS PROGRAMA DE SAÚDE</t>
  </si>
  <si>
    <t>776299-OUTRAS TRANSF.INTRA-ORÇ DE CONVÊNIOS ENTRE ÓRGÃOS DO DISTRITO FEDERAL</t>
  </si>
  <si>
    <t>77629900-OUTRAS TRANSF.INTRA-ORÇ DE CONVÊNIOS ENTRE ÓRGÃOS DO DISTRITO FEDERAL</t>
  </si>
  <si>
    <t>79-OUTRAS RECEITAS INTRA-ORÇAMENTÁRIAS CORRENTES</t>
  </si>
  <si>
    <t>791-MULTAS E JUROS DE MORA</t>
  </si>
  <si>
    <t>7912-MULTAS E JUROS DE MORA DAS CONTRIBUIÇÕES</t>
  </si>
  <si>
    <t>791229-MULTAS E JUROS DE MORA DAS CONTRIBUIÇÕES PARA O RPPS</t>
  </si>
  <si>
    <t>79122901-MULTA E JUROS DE MORA DAS CONTRIBUIÇÕES PATRONAIS</t>
  </si>
  <si>
    <t>79122902-MULTA E JUROS DE MORA DA CONTRIBUIÇÃO DO SERVIDOR PARA O REGIME PRÓP</t>
  </si>
  <si>
    <t>8-RECEITAS INTRA-ORÇAMENTÁRIAS DE CAPITAL</t>
  </si>
  <si>
    <t>84-TRANSFERÊNCIAS INTRA-ORÇAMENTÁRIAS DE CAPITAL</t>
  </si>
  <si>
    <t>847-TRANSFERÊNCIA INTRA-ORÇAMENTÁRIAS DE CONVÊNIO</t>
  </si>
  <si>
    <t>8472-TRANSFERÊNCIAS INTRA-ORÇAMENTÁRIAS DE CONVÊNIOS DO DISTRITO FEDERAL</t>
  </si>
  <si>
    <t>847205-TRANSF.INTRA-ORÇ DE CONVÊNIOS PROGRAMA DE SAÚDE</t>
  </si>
  <si>
    <t>84720500-TRANSF.INTRA-ORÇ DE CONVÊNIOS PROGRAMA DE SAÚDE</t>
  </si>
  <si>
    <t>847299-OUTRAS TRANSFERÊNCIAS DE CONVÊNIOS ENTRE ÓRGÃOS DO DISTRITO FEDERAL</t>
  </si>
  <si>
    <t>84729900-OUTRAS TRANSFERÊNCIAS DE CONVÊNIOS ENTRE ÓRGÃOS DO DISTRITO FEDERAL</t>
  </si>
  <si>
    <t>85-TRANSFERÊNCIAS INTRA-ORÇAMENTÁRIAS - OUTRAS RECEITAS DE CAPITAL</t>
  </si>
  <si>
    <t>852-TRANSFERÊNCIAS INTRA-ORÇAMENTÁRIAS INTEGRALIZAÇÃO DO CAPITAL SOCIAL</t>
  </si>
  <si>
    <t>8522-INTEGRALIZAÇÃO COM RECURSOS DE OUTRAS FONTES</t>
  </si>
  <si>
    <t>852200-INTEGRALIZAÇÃO COM RECURSOS DE OUTRAS FONTES</t>
  </si>
  <si>
    <t>85000-INTEGRALIZAÇÃO COM RECURSOS DE OUTRAS FONTES</t>
  </si>
  <si>
    <t>9-DEDUÇÕES/RESTITUIÇÕES DA RECEITA</t>
  </si>
  <si>
    <t>94-DEDUÇÃO DA RECEITA DE VENDAS E SERVIÇOS</t>
  </si>
  <si>
    <t>942-* PASEP</t>
  </si>
  <si>
    <t>9420-* PASEP</t>
  </si>
  <si>
    <t>942000-* PASEP</t>
  </si>
  <si>
    <t>94200000-* PASEP</t>
  </si>
  <si>
    <t>943-* COFINS</t>
  </si>
  <si>
    <t>9430-* COFINS</t>
  </si>
  <si>
    <t>943000-* COFINS</t>
  </si>
  <si>
    <t>94300000-* COFINS</t>
  </si>
  <si>
    <t>945-* IMPOSTO SOBRE SERVIÇOS</t>
  </si>
  <si>
    <t>9450-* IMPOSTO SOBRE SERVIÇOS</t>
  </si>
  <si>
    <t>945000-* IMPOSTO SOBRE SERVIÇOS</t>
  </si>
  <si>
    <t>94500000-* IMPOSTO SOBRE SERVIÇOS</t>
  </si>
  <si>
    <t>95-DEDUÇÃO PARA FORMAÇÃO DO FUNDEB</t>
  </si>
  <si>
    <t>951-DEDUÇÃO DA RECEITA CORRENTE PARA FORMAÇÃO DO FUNDEB</t>
  </si>
  <si>
    <t>9511-DEDUÇÃO DE IMPOSTOS PARA FORMAÇÃO DO FUNDEB</t>
  </si>
  <si>
    <t>951102-DEDUÇÃO DE IMPOSTOS SOBRE O PATRIMÔNIO E A RENDA P/ FORM.FUNDEB</t>
  </si>
  <si>
    <t>95110205-*DEDUÇÃO DE RECEITA DE IPVA PARA FORMAÇÃO DO FUNDEB</t>
  </si>
  <si>
    <t>95110207-*DEDUÇÃO DE RECEITA DE ITCD PARA FORMAÇÃO DO FUNDEB</t>
  </si>
  <si>
    <t>951103-DEDUÇÃO DE IMPOSTO S/PRODUÇÃO E A CIRCULAÇÃO P/ FORMAÇÃO DO FUNDEB</t>
  </si>
  <si>
    <t>95110302-*DEDUÇÃO DE RECEITA DE ICMS PARA FORMAÇÃO DO FUNDEB</t>
  </si>
  <si>
    <t>9517-DEDUÇÃO DE TRANSFERÊNCIAS CORRENTES PARA FORMAÇÃO DO FUNDEB</t>
  </si>
  <si>
    <t>951701-DEDUÇÃO NA PARTICIPAÇÃO NA RECEITA DA UNIÃO P/ FORMAÇÃO DO FUNDEB</t>
  </si>
  <si>
    <t>95170-*DEDUÇÃO DE RECEITA PARA FORMAÇÃO DO FUNDEB - FPE</t>
  </si>
  <si>
    <t>95170-*DEDUÇÃO DE RECEITA PARA FORMAÇÃO DO FUNDEB - FPM E RED.FINANCEIRO</t>
  </si>
  <si>
    <t>95170-*DEDUÇÃO DE RECEITA PARA FORMAÇÃO DO FUNDEB -ITR</t>
  </si>
  <si>
    <t>95170112-*DEDUÇÃO DE RECEITA PARA FORMAÇÃO DO FUNDEB - IPI EXPORTAÇÃO</t>
  </si>
  <si>
    <t>95170136-*DEDUÇÃO DE RECEITA PARA FORMAÇÃO DO FUNDEB-ICMS-DESONERAÇÃO LC 87/96</t>
  </si>
  <si>
    <t>9519-DEDUÇÃO DE OUTRAS RECEITAS CORRENTES PARA FORMAÇÃO DO FUNDEB</t>
  </si>
  <si>
    <t>951901-DEDUÇÃO DA RECEITA DE MULTAS E JUROS DE MORA DOS TRIB.P/ FORM.FUNDEB</t>
  </si>
  <si>
    <t>95190101-* DEDUÇÃO DA REC.P/ FORMAÇÃO DO FUNDEB MULTAS E JUROS DE MORA DO ICMS</t>
  </si>
  <si>
    <t>95190102-* DEDUÇÃO DA REC. P/ FORMAÇÃO DO FUNDEB MULTAS E JUROS DE MORA DO IPVA</t>
  </si>
  <si>
    <t>95190103-* DEDUÇÃO DA REC. P/ FORMAÇÃO DO FUNDEB MULTAS E JUROS DE MORA DO ITCD</t>
  </si>
  <si>
    <t>95190107-* DEDUÇÃO DA REC.P/ FORMAÇÃO DO FUNDEB MULTAS E JM DÍV. ATIVA DO ICMS</t>
  </si>
  <si>
    <t>95190108-* DEDUÇÃO DA REC.P/ FORMAÇÃO DO FUNDEB MULTAS E JM. DÍV. ATIVA DO IPVA</t>
  </si>
  <si>
    <t>95190109-* DEDUÇÃO DA REC.P/ FORMAÇÃO DO FUNDEB MULTAS E JM. DÍV. ATIVA DO ITCD</t>
  </si>
  <si>
    <t>951903-DEDUÇÃO DA RECEITA DA DÍVIDA ATIVA TRIBUTÁRIA P/ FORMAÇÃO DO FUNDEB</t>
  </si>
  <si>
    <t>95190301-* DEDUÇÃO DA RECEITA P/ FORMAÇÃO DO FUNDEB DA DÍVIDA ATIVA DO ICMS</t>
  </si>
  <si>
    <t>95190302-* DEDUÇÃO DA RECEITA P/ FORMAÇÃO DO FUNDEB DA DÍVIDA ATIVA DO IPVA</t>
  </si>
  <si>
    <t>95190303-* DEDUÇÃO DA RECEITA P/ FORMAÇÃO DO FUNDEB DA DÍVIDA ATIVA DO ITCD</t>
  </si>
  <si>
    <t>Soma</t>
  </si>
  <si>
    <r>
      <t xml:space="preserve">Observações sobre as projeções: </t>
    </r>
    <r>
      <rPr>
        <b/>
        <sz val="8"/>
        <color rgb="FFFF0000"/>
        <rFont val="Segoe UI"/>
        <family val="2"/>
      </rPr>
      <t>(atualizar)</t>
    </r>
  </si>
  <si>
    <t>1. Receitas de origem tributária: fonte SUREC;</t>
  </si>
  <si>
    <t>2. Receitas de Imposto de Renda: Projeção SEPLAN;</t>
  </si>
  <si>
    <t>3. Receitas Compensação Previdenciária (Fonte 233): Projeção  IPREV;</t>
  </si>
  <si>
    <t>FONTE</t>
  </si>
  <si>
    <t>4. Receitas de Convênio com Terracap - CAPITAL  (231): Projeção TERRACAP 2015, PIB+IPCA 2016 e 2017;</t>
  </si>
  <si>
    <t>Estimativa</t>
  </si>
  <si>
    <t>5. Receitas de Operção de Crédito - CAPITAL  (135 e 136): Projeção SUTES;</t>
  </si>
  <si>
    <t>6. Demais: PIB e IPCA.</t>
  </si>
  <si>
    <t xml:space="preserve">                                                                      </t>
  </si>
  <si>
    <t>Check-up</t>
  </si>
  <si>
    <t>Cálculo Resultado Primário</t>
  </si>
  <si>
    <t>(+) Receita Total</t>
  </si>
  <si>
    <t>(-)  Receitas Financeiras</t>
  </si>
  <si>
    <t>(=) Receita Fiscal</t>
  </si>
  <si>
    <t>(+) Despesa Total</t>
  </si>
  <si>
    <t>(-)  Despesas Financeiras</t>
  </si>
  <si>
    <t>(=) Despesa Fiscal</t>
  </si>
  <si>
    <t>Resultado Primário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</si>
</sst>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0.0000"/>
    <numFmt numFmtId="167" formatCode="_(* #,##0_);_(* \(#,##0\);_(* &quot;-&quot;??????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Segoe U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Tahoma"/>
      <family val="2"/>
    </font>
    <font>
      <b/>
      <sz val="14"/>
      <color rgb="FF000000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.5"/>
      <name val="Arial Narrow"/>
      <family val="2"/>
    </font>
    <font>
      <b/>
      <sz val="7.5"/>
      <color theme="1"/>
      <name val="Arial Narrow"/>
      <family val="2"/>
    </font>
    <font>
      <sz val="10"/>
      <name val="Calibri"/>
      <family val="2"/>
      <scheme val="minor"/>
    </font>
    <font>
      <sz val="7.5"/>
      <name val="Arial Narrow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Segoe UI"/>
      <family val="2"/>
    </font>
    <font>
      <sz val="10"/>
      <color rgb="FF000000"/>
      <name val="Segoe UI"/>
      <family val="2"/>
    </font>
    <font>
      <b/>
      <sz val="8"/>
      <color theme="1" tint="0.34998626667073579"/>
      <name val="Segoe UI"/>
      <family val="2"/>
    </font>
    <font>
      <b/>
      <sz val="8"/>
      <name val="Segoe UI"/>
      <family val="2"/>
    </font>
    <font>
      <sz val="8"/>
      <color theme="1" tint="0.34998626667073579"/>
      <name val="Segoe UI"/>
      <family val="2"/>
    </font>
    <font>
      <i/>
      <sz val="8"/>
      <color rgb="FF000000"/>
      <name val="Segoe UI"/>
      <family val="2"/>
    </font>
    <font>
      <sz val="8"/>
      <color rgb="FFFF0000"/>
      <name val="Segoe UI"/>
      <family val="2"/>
    </font>
    <font>
      <b/>
      <sz val="10"/>
      <color rgb="FF000000"/>
      <name val="Segoe UI"/>
      <family val="2"/>
    </font>
    <font>
      <b/>
      <sz val="8"/>
      <color rgb="FFFF0000"/>
      <name val="Segoe U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4" applyFont="1" applyAlignment="1">
      <alignment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0" fillId="0" borderId="8" xfId="0" applyBorder="1"/>
    <xf numFmtId="3" fontId="7" fillId="0" borderId="7" xfId="5" applyNumberFormat="1" applyFont="1" applyFill="1" applyBorder="1" applyAlignment="1" applyProtection="1">
      <alignment horizontal="center" vertical="center"/>
    </xf>
    <xf numFmtId="166" fontId="9" fillId="0" borderId="6" xfId="5" applyNumberFormat="1" applyFont="1" applyFill="1" applyBorder="1" applyAlignment="1" applyProtection="1">
      <alignment vertical="center"/>
    </xf>
    <xf numFmtId="165" fontId="9" fillId="0" borderId="7" xfId="5" applyNumberFormat="1" applyFont="1" applyFill="1" applyBorder="1" applyAlignment="1" applyProtection="1">
      <alignment vertical="center"/>
    </xf>
    <xf numFmtId="165" fontId="9" fillId="0" borderId="1" xfId="5" applyNumberFormat="1" applyFont="1" applyFill="1" applyBorder="1" applyAlignment="1" applyProtection="1">
      <alignment vertical="center"/>
    </xf>
    <xf numFmtId="0" fontId="10" fillId="7" borderId="0" xfId="2" applyFont="1" applyFill="1" applyAlignment="1">
      <alignment horizontal="left" vertical="center"/>
    </xf>
    <xf numFmtId="0" fontId="12" fillId="7" borderId="0" xfId="2" applyFont="1" applyFill="1" applyAlignment="1">
      <alignment horizontal="left" vertical="center"/>
    </xf>
    <xf numFmtId="0" fontId="2" fillId="0" borderId="0" xfId="4" applyFont="1" applyAlignment="1">
      <alignment horizontal="left"/>
    </xf>
    <xf numFmtId="0" fontId="2" fillId="0" borderId="0" xfId="4" applyFont="1" applyAlignment="1"/>
    <xf numFmtId="0" fontId="5" fillId="0" borderId="0" xfId="4" applyFont="1" applyAlignment="1"/>
    <xf numFmtId="0" fontId="6" fillId="0" borderId="0" xfId="4" applyFont="1" applyAlignment="1"/>
    <xf numFmtId="0" fontId="14" fillId="3" borderId="7" xfId="2" applyFont="1" applyFill="1" applyBorder="1" applyAlignment="1">
      <alignment horizontal="center" vertical="center" wrapText="1"/>
    </xf>
    <xf numFmtId="0" fontId="15" fillId="0" borderId="0" xfId="4" applyFont="1" applyBorder="1" applyAlignment="1">
      <alignment vertical="center"/>
    </xf>
    <xf numFmtId="0" fontId="16" fillId="2" borderId="7" xfId="2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3" fontId="21" fillId="7" borderId="14" xfId="0" applyNumberFormat="1" applyFont="1" applyFill="1" applyBorder="1" applyAlignment="1">
      <alignment horizontal="right" vertical="center" wrapText="1"/>
    </xf>
    <xf numFmtId="3" fontId="22" fillId="7" borderId="1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20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3" fontId="23" fillId="7" borderId="14" xfId="0" applyNumberFormat="1" applyFont="1" applyFill="1" applyBorder="1" applyAlignment="1">
      <alignment horizontal="right" vertical="center" wrapText="1"/>
    </xf>
    <xf numFmtId="3" fontId="6" fillId="4" borderId="14" xfId="0" applyNumberFormat="1" applyFont="1" applyFill="1" applyBorder="1" applyAlignment="1">
      <alignment horizontal="right" vertical="center" wrapText="1"/>
    </xf>
    <xf numFmtId="3" fontId="19" fillId="4" borderId="14" xfId="0" applyNumberFormat="1" applyFont="1" applyFill="1" applyBorder="1" applyAlignment="1">
      <alignment horizontal="right" vertical="center" wrapText="1"/>
    </xf>
    <xf numFmtId="0" fontId="23" fillId="7" borderId="14" xfId="0" applyFont="1" applyFill="1" applyBorder="1" applyAlignment="1">
      <alignment horizontal="right" vertical="center" wrapText="1"/>
    </xf>
    <xf numFmtId="0" fontId="19" fillId="4" borderId="14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21" fillId="7" borderId="14" xfId="0" applyFont="1" applyFill="1" applyBorder="1" applyAlignment="1">
      <alignment horizontal="right" vertical="center" wrapText="1"/>
    </xf>
    <xf numFmtId="0" fontId="22" fillId="7" borderId="14" xfId="0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right" vertical="center" wrapText="1"/>
    </xf>
    <xf numFmtId="0" fontId="19" fillId="5" borderId="14" xfId="0" applyFont="1" applyFill="1" applyBorder="1" applyAlignment="1">
      <alignment horizontal="right" vertical="center" wrapText="1"/>
    </xf>
    <xf numFmtId="0" fontId="6" fillId="8" borderId="14" xfId="0" applyFont="1" applyFill="1" applyBorder="1" applyAlignment="1">
      <alignment horizontal="right" vertical="center" wrapText="1"/>
    </xf>
    <xf numFmtId="3" fontId="19" fillId="8" borderId="14" xfId="0" applyNumberFormat="1" applyFont="1" applyFill="1" applyBorder="1" applyAlignment="1">
      <alignment horizontal="right" vertical="center" wrapText="1"/>
    </xf>
    <xf numFmtId="0" fontId="19" fillId="8" borderId="14" xfId="0" applyFont="1" applyFill="1" applyBorder="1" applyAlignment="1">
      <alignment horizontal="right" vertical="center" wrapText="1"/>
    </xf>
    <xf numFmtId="3" fontId="6" fillId="9" borderId="14" xfId="0" applyNumberFormat="1" applyFont="1" applyFill="1" applyBorder="1" applyAlignment="1">
      <alignment horizontal="right" vertical="center" wrapText="1"/>
    </xf>
    <xf numFmtId="3" fontId="19" fillId="9" borderId="14" xfId="0" applyNumberFormat="1" applyFont="1" applyFill="1" applyBorder="1" applyAlignment="1">
      <alignment horizontal="right" vertical="center" wrapText="1"/>
    </xf>
    <xf numFmtId="0" fontId="19" fillId="6" borderId="14" xfId="0" applyFont="1" applyFill="1" applyBorder="1" applyAlignment="1">
      <alignment horizontal="left" vertical="center" wrapText="1"/>
    </xf>
    <xf numFmtId="3" fontId="6" fillId="7" borderId="14" xfId="0" applyNumberFormat="1" applyFont="1" applyFill="1" applyBorder="1" applyAlignment="1">
      <alignment horizontal="right" vertical="center" wrapText="1"/>
    </xf>
    <xf numFmtId="3" fontId="19" fillId="7" borderId="14" xfId="0" applyNumberFormat="1" applyFont="1" applyFill="1" applyBorder="1" applyAlignment="1">
      <alignment horizontal="right" vertical="center" wrapText="1"/>
    </xf>
    <xf numFmtId="0" fontId="6" fillId="9" borderId="14" xfId="0" applyFont="1" applyFill="1" applyBorder="1" applyAlignment="1">
      <alignment horizontal="right" vertical="center" wrapText="1"/>
    </xf>
    <xf numFmtId="0" fontId="19" fillId="9" borderId="14" xfId="0" applyFont="1" applyFill="1" applyBorder="1" applyAlignment="1">
      <alignment horizontal="right" vertical="center" wrapText="1"/>
    </xf>
    <xf numFmtId="0" fontId="19" fillId="9" borderId="14" xfId="0" applyFont="1" applyFill="1" applyBorder="1" applyAlignment="1">
      <alignment horizontal="left" vertical="center" wrapText="1"/>
    </xf>
    <xf numFmtId="3" fontId="21" fillId="5" borderId="14" xfId="0" applyNumberFormat="1" applyFont="1" applyFill="1" applyBorder="1" applyAlignment="1">
      <alignment horizontal="right" vertical="center" wrapText="1"/>
    </xf>
    <xf numFmtId="0" fontId="6" fillId="7" borderId="14" xfId="0" applyFont="1" applyFill="1" applyBorder="1" applyAlignment="1">
      <alignment horizontal="right" vertical="center" wrapText="1"/>
    </xf>
    <xf numFmtId="0" fontId="19" fillId="7" borderId="14" xfId="0" applyFont="1" applyFill="1" applyBorder="1" applyAlignment="1">
      <alignment horizontal="right" vertical="center" wrapText="1"/>
    </xf>
    <xf numFmtId="3" fontId="6" fillId="10" borderId="14" xfId="0" applyNumberFormat="1" applyFont="1" applyFill="1" applyBorder="1" applyAlignment="1">
      <alignment horizontal="right" vertical="center" wrapText="1"/>
    </xf>
    <xf numFmtId="3" fontId="19" fillId="10" borderId="14" xfId="0" applyNumberFormat="1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center" vertical="center" wrapText="1"/>
    </xf>
    <xf numFmtId="3" fontId="23" fillId="9" borderId="14" xfId="0" applyNumberFormat="1" applyFont="1" applyFill="1" applyBorder="1" applyAlignment="1">
      <alignment horizontal="right" vertical="center" wrapText="1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22" fillId="0" borderId="0" xfId="4" applyFont="1" applyAlignmen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/>
    <xf numFmtId="0" fontId="2" fillId="0" borderId="0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3" borderId="7" xfId="2" applyFont="1" applyFill="1" applyBorder="1" applyAlignment="1">
      <alignment horizontal="center" vertical="center"/>
    </xf>
    <xf numFmtId="3" fontId="29" fillId="0" borderId="0" xfId="2" applyNumberFormat="1" applyFont="1" applyFill="1" applyBorder="1" applyAlignment="1">
      <alignment vertical="center"/>
    </xf>
    <xf numFmtId="0" fontId="30" fillId="0" borderId="7" xfId="2" applyFont="1" applyFill="1" applyBorder="1" applyAlignment="1">
      <alignment horizontal="center" vertical="center"/>
    </xf>
    <xf numFmtId="3" fontId="29" fillId="0" borderId="7" xfId="2" applyNumberFormat="1" applyFont="1" applyBorder="1" applyAlignment="1">
      <alignment vertical="center"/>
    </xf>
    <xf numFmtId="0" fontId="30" fillId="0" borderId="7" xfId="2" applyFont="1" applyBorder="1" applyAlignment="1">
      <alignment horizontal="center" vertical="center"/>
    </xf>
    <xf numFmtId="0" fontId="31" fillId="0" borderId="0" xfId="0" applyFont="1"/>
    <xf numFmtId="164" fontId="32" fillId="0" borderId="0" xfId="5" applyNumberFormat="1" applyFont="1" applyFill="1" applyBorder="1" applyAlignment="1">
      <alignment vertical="center"/>
    </xf>
    <xf numFmtId="164" fontId="33" fillId="8" borderId="7" xfId="5" applyNumberFormat="1" applyFont="1" applyFill="1" applyBorder="1" applyAlignment="1">
      <alignment horizontal="center" vertical="center"/>
    </xf>
    <xf numFmtId="164" fontId="34" fillId="8" borderId="7" xfId="5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0" fontId="0" fillId="0" borderId="0" xfId="2" applyFont="1" applyAlignment="1">
      <alignment horizontal="right" vertical="center"/>
    </xf>
    <xf numFmtId="3" fontId="1" fillId="0" borderId="0" xfId="2" applyNumberFormat="1" applyFont="1" applyAlignment="1">
      <alignment vertical="center"/>
    </xf>
    <xf numFmtId="0" fontId="0" fillId="0" borderId="0" xfId="0" applyAlignment="1"/>
    <xf numFmtId="0" fontId="1" fillId="0" borderId="0" xfId="2" applyFont="1" applyAlignment="1">
      <alignment vertical="center"/>
    </xf>
    <xf numFmtId="0" fontId="1" fillId="0" borderId="0" xfId="2" applyFont="1"/>
    <xf numFmtId="0" fontId="35" fillId="8" borderId="0" xfId="2" applyFont="1" applyFill="1" applyAlignment="1">
      <alignment vertical="center"/>
    </xf>
    <xf numFmtId="0" fontId="36" fillId="8" borderId="0" xfId="2" applyFont="1" applyFill="1" applyAlignment="1">
      <alignment horizontal="right" vertical="center"/>
    </xf>
    <xf numFmtId="0" fontId="35" fillId="8" borderId="0" xfId="2" applyFont="1" applyFill="1" applyAlignment="1">
      <alignment horizontal="center" vertical="center"/>
    </xf>
    <xf numFmtId="0" fontId="37" fillId="0" borderId="0" xfId="2" applyFont="1" applyAlignment="1">
      <alignment vertical="center"/>
    </xf>
    <xf numFmtId="0" fontId="37" fillId="0" borderId="0" xfId="2" applyFont="1" applyAlignment="1">
      <alignment horizontal="right" vertical="center"/>
    </xf>
    <xf numFmtId="3" fontId="37" fillId="0" borderId="0" xfId="2" applyNumberFormat="1" applyFont="1" applyAlignment="1">
      <alignment vertical="center"/>
    </xf>
    <xf numFmtId="0" fontId="35" fillId="0" borderId="0" xfId="2" applyFont="1" applyAlignment="1">
      <alignment horizontal="right" vertical="center"/>
    </xf>
    <xf numFmtId="3" fontId="15" fillId="0" borderId="0" xfId="2" applyNumberFormat="1" applyFont="1" applyFill="1" applyAlignment="1">
      <alignment vertical="center"/>
    </xf>
    <xf numFmtId="3" fontId="37" fillId="0" borderId="0" xfId="2" applyNumberFormat="1" applyFont="1"/>
    <xf numFmtId="0" fontId="37" fillId="0" borderId="0" xfId="2" applyFont="1" applyAlignment="1">
      <alignment horizontal="right"/>
    </xf>
    <xf numFmtId="3" fontId="15" fillId="0" borderId="0" xfId="2" applyNumberFormat="1" applyFont="1" applyFill="1"/>
    <xf numFmtId="0" fontId="29" fillId="0" borderId="0" xfId="2" applyFont="1"/>
    <xf numFmtId="3" fontId="35" fillId="8" borderId="0" xfId="2" applyNumberFormat="1" applyFont="1" applyFill="1" applyAlignment="1">
      <alignment vertical="center"/>
    </xf>
    <xf numFmtId="0" fontId="38" fillId="8" borderId="0" xfId="2" applyFont="1" applyFill="1" applyAlignment="1">
      <alignment horizontal="right" vertical="center"/>
    </xf>
    <xf numFmtId="167" fontId="8" fillId="8" borderId="0" xfId="2" applyNumberFormat="1" applyFont="1" applyFill="1" applyBorder="1" applyAlignment="1" applyProtection="1">
      <alignment vertical="center"/>
    </xf>
    <xf numFmtId="0" fontId="1" fillId="3" borderId="15" xfId="2" applyFont="1" applyFill="1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3"/>
    <cellStyle name="Normal 3 2" xfId="4"/>
    <cellStyle name="Separador de milhares 2 2" xfId="1"/>
    <cellStyle name="Separador de milhares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ca.harada\AppData\Local\Microsoft\Windows\Temporary%20Internet%20Files\Content.Outlook\ZWWMDUKD\01%20-%20PLDO\01%20-%20Mem&#243;ria%20de%20C&#225;lculo%20PLDO%202018%20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RECEITA GERAL ALEXANDRE"/>
      <sheetName val="02-RECEITA RESUMIDA"/>
      <sheetName val="03-DESPESA RESUMIDA "/>
      <sheetName val="04 - RCL Projeção 2015 - 2019"/>
      <sheetName val="05 - Pessoal - Proj 2016 -2019"/>
      <sheetName val="04 - RCL - Proj 2015"/>
      <sheetName val="05-Apuração Pessoal e RCL-DF"/>
      <sheetName val="06-RCL-UNIÃO - JAN A DEZ"/>
      <sheetName val="Plan2"/>
      <sheetName val="06.1 RCL JUL A JUN"/>
      <sheetName val="06.2 FCDF ajust SEGAD"/>
      <sheetName val="06.2 Dist. FCDF médias"/>
      <sheetName val="06 FCDF União PLOA 2017"/>
      <sheetName val="07-proj. PES. Legisl- Exec."/>
      <sheetName val="08 SENTENÇA, DEA,INDEN.REQUISIÇ"/>
      <sheetName val="08-SENTENÇ-DEA-IND.TRAB.REQUIS."/>
      <sheetName val="09 - TERCEIR. - INDENIZ. - DEA"/>
      <sheetName val="09-DISTRIB. RECURS. FCDF"/>
      <sheetName val="09 - RESUMO PESSOAL SUGEP"/>
      <sheetName val="RESUMO COM PART % RCL"/>
      <sheetName val="resumo para discussão"/>
      <sheetName val="Check receita"/>
      <sheetName val="Folha 2 (2)"/>
      <sheetName val="Plan1"/>
      <sheetName val="Folha 2"/>
      <sheetName val="10 - TETO PARA PESSOAL 2017"/>
    </sheetNames>
    <sheetDataSet>
      <sheetData sheetId="0">
        <row r="2">
          <cell r="O2">
            <v>1.0044999999999999</v>
          </cell>
        </row>
      </sheetData>
      <sheetData sheetId="1">
        <row r="20">
          <cell r="M20">
            <v>884415000</v>
          </cell>
        </row>
      </sheetData>
      <sheetData sheetId="2">
        <row r="8">
          <cell r="Q8">
            <v>220308910.81414548</v>
          </cell>
          <cell r="S8">
            <v>235710951.31205338</v>
          </cell>
          <cell r="U8">
            <v>251970174.87808317</v>
          </cell>
        </row>
        <row r="13">
          <cell r="Q13">
            <v>250635696.26945466</v>
          </cell>
          <cell r="S13">
            <v>268157916.00127509</v>
          </cell>
          <cell r="U13">
            <v>286655314.96808505</v>
          </cell>
        </row>
        <row r="16">
          <cell r="Q16">
            <v>26426128062.26408</v>
          </cell>
          <cell r="S16">
            <v>27087447210.433384</v>
          </cell>
          <cell r="U16">
            <v>28449136987.376179</v>
          </cell>
        </row>
        <row r="26">
          <cell r="Q26">
            <v>12578618.465912031</v>
          </cell>
          <cell r="S26">
            <v>13458003.645130439</v>
          </cell>
          <cell r="U26">
            <v>14386330.007569714</v>
          </cell>
        </row>
      </sheetData>
      <sheetData sheetId="3">
        <row r="61">
          <cell r="AG61">
            <v>671750865.75934839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6">
          <cell r="Z96">
            <v>15035543119.33671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57"/>
  <sheetViews>
    <sheetView tabSelected="1" view="pageBreakPreview" zoomScaleNormal="100" zoomScaleSheetLayoutView="100" workbookViewId="0">
      <selection activeCell="P125" sqref="P125"/>
    </sheetView>
  </sheetViews>
  <sheetFormatPr defaultRowHeight="18.75" x14ac:dyDescent="0.3"/>
  <cols>
    <col min="1" max="1" width="0.140625" style="66" customWidth="1"/>
    <col min="2" max="2" width="0.140625" style="67" customWidth="1"/>
    <col min="3" max="3" width="0.140625" style="68" customWidth="1"/>
    <col min="4" max="5" width="0.140625" style="69" customWidth="1"/>
    <col min="6" max="6" width="61.5703125" style="85" customWidth="1"/>
    <col min="7" max="7" width="6.140625" style="71" customWidth="1"/>
    <col min="8" max="8" width="12" customWidth="1"/>
    <col min="9" max="9" width="12.42578125" customWidth="1"/>
    <col min="10" max="14" width="14.140625" bestFit="1" customWidth="1"/>
    <col min="15" max="15" width="11.7109375" customWidth="1"/>
    <col min="16" max="17" width="14.140625" bestFit="1" customWidth="1"/>
    <col min="18" max="18" width="13.42578125" customWidth="1"/>
  </cols>
  <sheetData>
    <row r="1" spans="1:18" x14ac:dyDescent="0.25">
      <c r="A1" s="1"/>
      <c r="B1" s="2"/>
      <c r="C1" s="3"/>
      <c r="D1" s="4"/>
      <c r="E1" s="4"/>
      <c r="F1" s="5"/>
      <c r="G1" s="6"/>
      <c r="O1" s="7"/>
      <c r="P1" s="112" t="s">
        <v>2</v>
      </c>
      <c r="Q1" s="113"/>
      <c r="R1" s="114"/>
    </row>
    <row r="2" spans="1:18" x14ac:dyDescent="0.25">
      <c r="A2" s="1"/>
      <c r="B2" s="2"/>
      <c r="C2" s="3"/>
      <c r="D2" s="4"/>
      <c r="E2" s="4"/>
      <c r="F2" s="5"/>
      <c r="G2" s="6"/>
      <c r="N2" s="8" t="s">
        <v>3</v>
      </c>
      <c r="O2" s="9">
        <v>1.0044999999999999</v>
      </c>
      <c r="P2" s="9">
        <v>1.0250999999999999</v>
      </c>
      <c r="Q2" s="10">
        <v>1.0259</v>
      </c>
      <c r="R2" s="11">
        <v>1.0254000000000001</v>
      </c>
    </row>
    <row r="3" spans="1:18" x14ac:dyDescent="0.25">
      <c r="A3" s="12" t="s">
        <v>4</v>
      </c>
      <c r="B3" s="2"/>
      <c r="C3" s="3"/>
      <c r="D3" s="4"/>
      <c r="E3" s="4"/>
      <c r="F3" s="5"/>
      <c r="G3" s="6"/>
      <c r="N3" s="8" t="s">
        <v>5</v>
      </c>
      <c r="O3" s="11">
        <v>1.0402</v>
      </c>
      <c r="P3" s="11">
        <v>1.0434000000000001</v>
      </c>
      <c r="Q3" s="11">
        <v>1.0428999999999999</v>
      </c>
      <c r="R3" s="11">
        <v>1.0425</v>
      </c>
    </row>
    <row r="4" spans="1:18" ht="15" x14ac:dyDescent="0.25">
      <c r="A4" s="13" t="s">
        <v>6</v>
      </c>
      <c r="B4" s="14"/>
      <c r="C4" s="15"/>
      <c r="D4" s="16"/>
      <c r="E4" s="16"/>
      <c r="F4" s="17"/>
      <c r="G4" s="115" t="s">
        <v>7</v>
      </c>
      <c r="H4" s="117">
        <v>2014</v>
      </c>
      <c r="I4" s="118"/>
      <c r="J4" s="119">
        <v>2015</v>
      </c>
      <c r="K4" s="118"/>
      <c r="L4" s="119">
        <v>2016</v>
      </c>
      <c r="M4" s="118"/>
      <c r="N4" s="119" t="s">
        <v>8</v>
      </c>
      <c r="O4" s="117"/>
      <c r="P4" s="18">
        <v>2018</v>
      </c>
      <c r="Q4" s="18">
        <v>2019</v>
      </c>
      <c r="R4" s="18">
        <v>2020</v>
      </c>
    </row>
    <row r="5" spans="1:18" ht="15" x14ac:dyDescent="0.25">
      <c r="A5" s="19" t="s">
        <v>9</v>
      </c>
      <c r="B5" s="14"/>
      <c r="C5" s="15"/>
      <c r="D5" s="16"/>
      <c r="E5" s="16"/>
      <c r="F5" s="17"/>
      <c r="G5" s="116"/>
      <c r="H5" s="20" t="s">
        <v>10</v>
      </c>
      <c r="I5" s="20" t="s">
        <v>11</v>
      </c>
      <c r="J5" s="20" t="s">
        <v>10</v>
      </c>
      <c r="K5" s="20" t="s">
        <v>11</v>
      </c>
      <c r="L5" s="20" t="s">
        <v>10</v>
      </c>
      <c r="M5" s="20" t="s">
        <v>11</v>
      </c>
      <c r="N5" s="20" t="s">
        <v>12</v>
      </c>
      <c r="O5" s="20" t="s">
        <v>11</v>
      </c>
      <c r="P5" s="120" t="s">
        <v>13</v>
      </c>
      <c r="Q5" s="121"/>
      <c r="R5" s="122"/>
    </row>
    <row r="6" spans="1:18" s="28" customFormat="1" x14ac:dyDescent="0.25">
      <c r="A6" s="21" t="s">
        <v>14</v>
      </c>
      <c r="B6" s="22"/>
      <c r="C6" s="22"/>
      <c r="D6" s="23"/>
      <c r="E6" s="23"/>
      <c r="F6" s="24"/>
      <c r="G6" s="25"/>
      <c r="H6" s="26">
        <f t="shared" ref="H6:R6" si="0">H7+H88+H125+H341+H346+H356+H473+H608</f>
        <v>20615447057</v>
      </c>
      <c r="I6" s="26">
        <f t="shared" si="0"/>
        <v>19638735599</v>
      </c>
      <c r="J6" s="26">
        <f t="shared" si="0"/>
        <v>28032045808</v>
      </c>
      <c r="K6" s="26">
        <f t="shared" si="0"/>
        <v>26941922462</v>
      </c>
      <c r="L6" s="26">
        <f t="shared" si="0"/>
        <v>30315926633</v>
      </c>
      <c r="M6" s="26">
        <f t="shared" si="0"/>
        <v>27597746926</v>
      </c>
      <c r="N6" s="26">
        <f t="shared" si="0"/>
        <v>24209510551</v>
      </c>
      <c r="O6" s="26">
        <f t="shared" si="0"/>
        <v>6346577837</v>
      </c>
      <c r="P6" s="27">
        <f t="shared" si="0"/>
        <v>24771933271.517166</v>
      </c>
      <c r="Q6" s="26">
        <f t="shared" si="0"/>
        <v>26355570962.357368</v>
      </c>
      <c r="R6" s="26">
        <f t="shared" si="0"/>
        <v>28183252430.610168</v>
      </c>
    </row>
    <row r="7" spans="1:18" s="31" customFormat="1" x14ac:dyDescent="0.25">
      <c r="A7" s="29"/>
      <c r="B7" s="22" t="s">
        <v>15</v>
      </c>
      <c r="C7" s="22"/>
      <c r="D7" s="23"/>
      <c r="E7" s="23"/>
      <c r="F7" s="24"/>
      <c r="G7" s="30" t="s">
        <v>1</v>
      </c>
      <c r="H7" s="26">
        <f t="shared" ref="H7:R7" si="1">H8+H69</f>
        <v>13340946268</v>
      </c>
      <c r="I7" s="26">
        <f t="shared" si="1"/>
        <v>12665997733</v>
      </c>
      <c r="J7" s="26">
        <f t="shared" si="1"/>
        <v>14269723840</v>
      </c>
      <c r="K7" s="26">
        <f t="shared" si="1"/>
        <v>13155461651</v>
      </c>
      <c r="L7" s="26">
        <f t="shared" si="1"/>
        <v>15005694103</v>
      </c>
      <c r="M7" s="26">
        <f t="shared" si="1"/>
        <v>14355150950</v>
      </c>
      <c r="N7" s="26">
        <f t="shared" si="1"/>
        <v>15887716546</v>
      </c>
      <c r="O7" s="26">
        <f t="shared" si="1"/>
        <v>4148773784</v>
      </c>
      <c r="P7" s="27">
        <f t="shared" si="1"/>
        <v>16361158788</v>
      </c>
      <c r="Q7" s="26">
        <f t="shared" si="1"/>
        <v>17388042320</v>
      </c>
      <c r="R7" s="26">
        <f t="shared" si="1"/>
        <v>18608434388</v>
      </c>
    </row>
    <row r="8" spans="1:18" s="31" customFormat="1" x14ac:dyDescent="0.25">
      <c r="A8" s="29"/>
      <c r="B8" s="32"/>
      <c r="C8" s="22" t="s">
        <v>16</v>
      </c>
      <c r="D8" s="23"/>
      <c r="E8" s="23"/>
      <c r="F8" s="24"/>
      <c r="G8" s="30" t="s">
        <v>1</v>
      </c>
      <c r="H8" s="26">
        <f t="shared" ref="H8:R8" si="2">H9+H32</f>
        <v>13146977643</v>
      </c>
      <c r="I8" s="26">
        <f t="shared" si="2"/>
        <v>12494713036</v>
      </c>
      <c r="J8" s="26">
        <f t="shared" si="2"/>
        <v>14082959447</v>
      </c>
      <c r="K8" s="26">
        <f t="shared" si="2"/>
        <v>12961733833</v>
      </c>
      <c r="L8" s="26">
        <f t="shared" si="2"/>
        <v>14788567652</v>
      </c>
      <c r="M8" s="26">
        <f t="shared" si="2"/>
        <v>14140228035</v>
      </c>
      <c r="N8" s="26">
        <f t="shared" si="2"/>
        <v>15663793294</v>
      </c>
      <c r="O8" s="26">
        <f t="shared" si="2"/>
        <v>4119980916</v>
      </c>
      <c r="P8" s="27">
        <f t="shared" si="2"/>
        <v>16123237158</v>
      </c>
      <c r="Q8" s="26">
        <f t="shared" si="2"/>
        <v>17139456722</v>
      </c>
      <c r="R8" s="26">
        <f t="shared" si="2"/>
        <v>18348871684</v>
      </c>
    </row>
    <row r="9" spans="1:18" s="31" customFormat="1" x14ac:dyDescent="0.25">
      <c r="A9" s="29"/>
      <c r="B9" s="32"/>
      <c r="C9" s="33"/>
      <c r="D9" s="23" t="s">
        <v>17</v>
      </c>
      <c r="E9" s="23"/>
      <c r="F9" s="24"/>
      <c r="G9" s="30" t="s">
        <v>1</v>
      </c>
      <c r="H9" s="26">
        <f t="shared" ref="H9:R9" si="3">H10+H15+H23+H26+H29</f>
        <v>4408347476</v>
      </c>
      <c r="I9" s="26">
        <f t="shared" si="3"/>
        <v>4266117830</v>
      </c>
      <c r="J9" s="26">
        <f t="shared" si="3"/>
        <v>4627393632</v>
      </c>
      <c r="K9" s="26">
        <f t="shared" si="3"/>
        <v>4680486959</v>
      </c>
      <c r="L9" s="26">
        <f t="shared" si="3"/>
        <v>5887376229</v>
      </c>
      <c r="M9" s="26">
        <f t="shared" si="3"/>
        <v>4913743656</v>
      </c>
      <c r="N9" s="26">
        <f t="shared" si="3"/>
        <v>5491692791</v>
      </c>
      <c r="O9" s="26">
        <f t="shared" si="3"/>
        <v>1452231431</v>
      </c>
      <c r="P9" s="27">
        <f t="shared" si="3"/>
        <v>5369262294</v>
      </c>
      <c r="Q9" s="26">
        <f t="shared" si="3"/>
        <v>5627305436</v>
      </c>
      <c r="R9" s="26">
        <f t="shared" si="3"/>
        <v>5888818401</v>
      </c>
    </row>
    <row r="10" spans="1:18" s="31" customFormat="1" x14ac:dyDescent="0.25">
      <c r="A10" s="29"/>
      <c r="B10" s="32"/>
      <c r="C10" s="33"/>
      <c r="D10" s="34"/>
      <c r="E10" s="23" t="s">
        <v>18</v>
      </c>
      <c r="F10" s="24"/>
      <c r="G10" s="30" t="s">
        <v>1</v>
      </c>
      <c r="H10" s="26">
        <f>SUM(H11:H14)</f>
        <v>632730950</v>
      </c>
      <c r="I10" s="26">
        <f t="shared" ref="I10:R10" si="4">SUM(I11:I14)</f>
        <v>550371768</v>
      </c>
      <c r="J10" s="26">
        <f t="shared" si="4"/>
        <v>648085534</v>
      </c>
      <c r="K10" s="26">
        <f t="shared" si="4"/>
        <v>596069683</v>
      </c>
      <c r="L10" s="26">
        <f t="shared" si="4"/>
        <v>620789248</v>
      </c>
      <c r="M10" s="26">
        <f t="shared" si="4"/>
        <v>704910333</v>
      </c>
      <c r="N10" s="26">
        <f t="shared" si="4"/>
        <v>807174063</v>
      </c>
      <c r="O10" s="26">
        <f t="shared" si="4"/>
        <v>26123750</v>
      </c>
      <c r="P10" s="27">
        <f t="shared" si="4"/>
        <v>775575045</v>
      </c>
      <c r="Q10" s="26">
        <f t="shared" si="4"/>
        <v>811599504</v>
      </c>
      <c r="R10" s="26">
        <f t="shared" si="4"/>
        <v>848182202</v>
      </c>
    </row>
    <row r="11" spans="1:18" s="31" customFormat="1" x14ac:dyDescent="0.25">
      <c r="A11" s="29"/>
      <c r="B11" s="32"/>
      <c r="C11" s="33"/>
      <c r="D11" s="34"/>
      <c r="E11" s="34"/>
      <c r="F11" s="24" t="s">
        <v>19</v>
      </c>
      <c r="G11" s="30" t="s">
        <v>20</v>
      </c>
      <c r="H11" s="35">
        <v>632730950</v>
      </c>
      <c r="I11" s="35">
        <v>546661241</v>
      </c>
      <c r="J11" s="35">
        <v>648085534</v>
      </c>
      <c r="K11" s="35">
        <v>591212057</v>
      </c>
      <c r="L11" s="35">
        <v>620789248</v>
      </c>
      <c r="M11" s="35">
        <v>700134777</v>
      </c>
      <c r="N11" s="35">
        <v>807174063</v>
      </c>
      <c r="O11" s="35">
        <v>25198616</v>
      </c>
      <c r="P11" s="36">
        <v>775575045</v>
      </c>
      <c r="Q11" s="37">
        <v>811599504</v>
      </c>
      <c r="R11" s="37">
        <v>848182202</v>
      </c>
    </row>
    <row r="12" spans="1:18" s="31" customFormat="1" x14ac:dyDescent="0.25">
      <c r="A12" s="29"/>
      <c r="B12" s="32"/>
      <c r="C12" s="33"/>
      <c r="D12" s="34"/>
      <c r="E12" s="34"/>
      <c r="F12" s="24" t="s">
        <v>21</v>
      </c>
      <c r="G12" s="30" t="s">
        <v>20</v>
      </c>
      <c r="H12" s="38">
        <v>0</v>
      </c>
      <c r="I12" s="35">
        <v>2867341</v>
      </c>
      <c r="J12" s="38">
        <v>0</v>
      </c>
      <c r="K12" s="35">
        <v>2778937</v>
      </c>
      <c r="L12" s="38">
        <v>0</v>
      </c>
      <c r="M12" s="35">
        <v>2378375</v>
      </c>
      <c r="N12" s="38">
        <v>0</v>
      </c>
      <c r="O12" s="35">
        <v>925134</v>
      </c>
      <c r="P12" s="36"/>
      <c r="Q12" s="39"/>
      <c r="R12" s="37"/>
    </row>
    <row r="13" spans="1:18" s="31" customFormat="1" x14ac:dyDescent="0.25">
      <c r="A13" s="29"/>
      <c r="B13" s="32"/>
      <c r="C13" s="33"/>
      <c r="D13" s="34"/>
      <c r="E13" s="34"/>
      <c r="F13" s="24" t="s">
        <v>22</v>
      </c>
      <c r="G13" s="30" t="s">
        <v>20</v>
      </c>
      <c r="H13" s="38">
        <v>0</v>
      </c>
      <c r="I13" s="35">
        <v>26493</v>
      </c>
      <c r="J13" s="38">
        <v>0</v>
      </c>
      <c r="K13" s="38">
        <v>926</v>
      </c>
      <c r="L13" s="38"/>
      <c r="M13" s="38"/>
      <c r="N13" s="38"/>
      <c r="O13" s="38"/>
      <c r="P13" s="40"/>
      <c r="Q13" s="39"/>
      <c r="R13" s="39"/>
    </row>
    <row r="14" spans="1:18" s="31" customFormat="1" x14ac:dyDescent="0.25">
      <c r="A14" s="29"/>
      <c r="B14" s="32"/>
      <c r="C14" s="33"/>
      <c r="D14" s="34"/>
      <c r="E14" s="34"/>
      <c r="F14" s="24" t="s">
        <v>23</v>
      </c>
      <c r="G14" s="30" t="s">
        <v>20</v>
      </c>
      <c r="H14" s="38">
        <v>0</v>
      </c>
      <c r="I14" s="35">
        <v>816693</v>
      </c>
      <c r="J14" s="38">
        <v>0</v>
      </c>
      <c r="K14" s="35">
        <v>2077763</v>
      </c>
      <c r="L14" s="38">
        <v>0</v>
      </c>
      <c r="M14" s="35">
        <v>2397181</v>
      </c>
      <c r="N14" s="38"/>
      <c r="O14" s="38"/>
      <c r="P14" s="36"/>
      <c r="Q14" s="39"/>
      <c r="R14" s="39"/>
    </row>
    <row r="15" spans="1:18" s="31" customFormat="1" x14ac:dyDescent="0.25">
      <c r="A15" s="29"/>
      <c r="B15" s="32"/>
      <c r="C15" s="33"/>
      <c r="D15" s="34"/>
      <c r="E15" s="23" t="s">
        <v>24</v>
      </c>
      <c r="F15" s="24"/>
      <c r="G15" s="30" t="s">
        <v>1</v>
      </c>
      <c r="H15" s="26">
        <f t="shared" ref="H15:R15" si="5">SUM(H16:H22)</f>
        <v>2619770573</v>
      </c>
      <c r="I15" s="26">
        <f t="shared" si="5"/>
        <v>2612009023</v>
      </c>
      <c r="J15" s="26">
        <f t="shared" si="5"/>
        <v>2695563891</v>
      </c>
      <c r="K15" s="26">
        <f t="shared" si="5"/>
        <v>2862950595</v>
      </c>
      <c r="L15" s="26">
        <f t="shared" si="5"/>
        <v>3738505235</v>
      </c>
      <c r="M15" s="26">
        <f t="shared" si="5"/>
        <v>2858090756</v>
      </c>
      <c r="N15" s="26">
        <f t="shared" si="5"/>
        <v>3276646955</v>
      </c>
      <c r="O15" s="26">
        <f t="shared" si="5"/>
        <v>738879265</v>
      </c>
      <c r="P15" s="27">
        <f t="shared" si="5"/>
        <v>3104942142</v>
      </c>
      <c r="Q15" s="26">
        <f t="shared" si="5"/>
        <v>3246357978</v>
      </c>
      <c r="R15" s="26">
        <f t="shared" si="5"/>
        <v>3389965208</v>
      </c>
    </row>
    <row r="16" spans="1:18" s="31" customFormat="1" x14ac:dyDescent="0.25">
      <c r="A16" s="29"/>
      <c r="B16" s="32"/>
      <c r="C16" s="33"/>
      <c r="D16" s="34"/>
      <c r="E16" s="34"/>
      <c r="F16" s="24" t="s">
        <v>25</v>
      </c>
      <c r="G16" s="30" t="s">
        <v>20</v>
      </c>
      <c r="H16" s="35">
        <v>19799369</v>
      </c>
      <c r="I16" s="35">
        <v>19612058</v>
      </c>
      <c r="J16" s="35">
        <v>70358680</v>
      </c>
      <c r="K16" s="35">
        <v>21940461</v>
      </c>
      <c r="L16" s="35">
        <v>24267950</v>
      </c>
      <c r="M16" s="35">
        <v>25112765</v>
      </c>
      <c r="N16" s="35">
        <v>25125973</v>
      </c>
      <c r="O16" s="35">
        <v>6290852</v>
      </c>
      <c r="P16" s="36">
        <v>3104942142</v>
      </c>
      <c r="Q16" s="37">
        <v>3246357978</v>
      </c>
      <c r="R16" s="37">
        <v>3389965208</v>
      </c>
    </row>
    <row r="17" spans="1:19" s="31" customFormat="1" ht="15" customHeight="1" x14ac:dyDescent="0.25">
      <c r="A17" s="29"/>
      <c r="B17" s="32"/>
      <c r="C17" s="33"/>
      <c r="D17" s="34"/>
      <c r="E17" s="34"/>
      <c r="F17" s="24" t="s">
        <v>25</v>
      </c>
      <c r="G17" s="30" t="s">
        <v>26</v>
      </c>
      <c r="H17" s="38"/>
      <c r="I17" s="38"/>
      <c r="J17" s="38">
        <v>0</v>
      </c>
      <c r="K17" s="35">
        <v>13206</v>
      </c>
      <c r="L17" s="38">
        <v>0</v>
      </c>
      <c r="M17" s="38">
        <v>0</v>
      </c>
      <c r="N17" s="38"/>
      <c r="O17" s="38"/>
      <c r="P17" s="36"/>
      <c r="Q17" s="37"/>
      <c r="R17" s="37"/>
    </row>
    <row r="18" spans="1:19" s="31" customFormat="1" ht="15" customHeight="1" x14ac:dyDescent="0.25">
      <c r="A18" s="29"/>
      <c r="B18" s="32"/>
      <c r="C18" s="33"/>
      <c r="D18" s="34"/>
      <c r="E18" s="34"/>
      <c r="F18" s="24" t="s">
        <v>27</v>
      </c>
      <c r="G18" s="30" t="s">
        <v>20</v>
      </c>
      <c r="H18" s="35">
        <v>150904999</v>
      </c>
      <c r="I18" s="35">
        <v>1751729</v>
      </c>
      <c r="J18" s="35">
        <v>1438057</v>
      </c>
      <c r="K18" s="35">
        <v>1626771</v>
      </c>
      <c r="L18" s="35">
        <v>975326</v>
      </c>
      <c r="M18" s="35">
        <v>3070504</v>
      </c>
      <c r="N18" s="35">
        <v>1916015</v>
      </c>
      <c r="O18" s="35">
        <v>520120</v>
      </c>
      <c r="P18" s="36"/>
      <c r="Q18" s="37"/>
      <c r="R18" s="37"/>
    </row>
    <row r="19" spans="1:19" s="31" customFormat="1" ht="15" customHeight="1" x14ac:dyDescent="0.25">
      <c r="A19" s="29"/>
      <c r="B19" s="32"/>
      <c r="C19" s="33"/>
      <c r="D19" s="34"/>
      <c r="E19" s="34"/>
      <c r="F19" s="24" t="s">
        <v>27</v>
      </c>
      <c r="G19" s="30" t="s">
        <v>28</v>
      </c>
      <c r="H19" s="38"/>
      <c r="I19" s="38"/>
      <c r="J19" s="38">
        <v>0</v>
      </c>
      <c r="K19" s="35">
        <v>47336</v>
      </c>
      <c r="L19" s="38"/>
      <c r="M19" s="38"/>
      <c r="N19" s="38"/>
      <c r="O19" s="38"/>
      <c r="P19" s="36"/>
      <c r="Q19" s="37"/>
      <c r="R19" s="37"/>
    </row>
    <row r="20" spans="1:19" s="31" customFormat="1" ht="15" customHeight="1" x14ac:dyDescent="0.25">
      <c r="A20" s="29"/>
      <c r="B20" s="32"/>
      <c r="C20" s="33"/>
      <c r="D20" s="34"/>
      <c r="E20" s="34"/>
      <c r="F20" s="24" t="s">
        <v>29</v>
      </c>
      <c r="G20" s="30" t="s">
        <v>20</v>
      </c>
      <c r="H20" s="35">
        <v>2449066205</v>
      </c>
      <c r="I20" s="35">
        <v>2590645236</v>
      </c>
      <c r="J20" s="35">
        <v>2623767154</v>
      </c>
      <c r="K20" s="35">
        <v>2838371048</v>
      </c>
      <c r="L20" s="35">
        <v>3713261959</v>
      </c>
      <c r="M20" s="35">
        <v>2829901265</v>
      </c>
      <c r="N20" s="35">
        <v>3249604967</v>
      </c>
      <c r="O20" s="35">
        <v>732068293</v>
      </c>
      <c r="P20" s="36"/>
      <c r="Q20" s="37"/>
      <c r="R20" s="37"/>
    </row>
    <row r="21" spans="1:19" s="31" customFormat="1" ht="15" customHeight="1" x14ac:dyDescent="0.25">
      <c r="A21" s="29"/>
      <c r="B21" s="32"/>
      <c r="C21" s="33"/>
      <c r="D21" s="34"/>
      <c r="E21" s="34"/>
      <c r="F21" s="24" t="s">
        <v>29</v>
      </c>
      <c r="G21" s="30" t="s">
        <v>30</v>
      </c>
      <c r="H21" s="38">
        <v>0</v>
      </c>
      <c r="I21" s="38">
        <v>0</v>
      </c>
      <c r="J21" s="38">
        <v>0</v>
      </c>
      <c r="K21" s="35">
        <v>945643</v>
      </c>
      <c r="L21" s="38">
        <v>0</v>
      </c>
      <c r="M21" s="35">
        <v>6222</v>
      </c>
      <c r="N21" s="38"/>
      <c r="O21" s="38"/>
      <c r="P21" s="36"/>
      <c r="Q21" s="37"/>
      <c r="R21" s="37"/>
    </row>
    <row r="22" spans="1:19" s="31" customFormat="1" ht="15" customHeight="1" x14ac:dyDescent="0.25">
      <c r="A22" s="29"/>
      <c r="B22" s="32"/>
      <c r="C22" s="33"/>
      <c r="D22" s="34"/>
      <c r="E22" s="34"/>
      <c r="F22" s="24" t="s">
        <v>29</v>
      </c>
      <c r="G22" s="30" t="s">
        <v>31</v>
      </c>
      <c r="H22" s="38">
        <v>0</v>
      </c>
      <c r="I22" s="38">
        <v>0</v>
      </c>
      <c r="J22" s="38">
        <v>0</v>
      </c>
      <c r="K22" s="35">
        <v>6130</v>
      </c>
      <c r="L22" s="38"/>
      <c r="M22" s="38"/>
      <c r="N22" s="38"/>
      <c r="O22" s="38"/>
      <c r="P22" s="36"/>
      <c r="Q22" s="37"/>
      <c r="R22" s="37"/>
    </row>
    <row r="23" spans="1:19" s="31" customFormat="1" ht="15" customHeight="1" x14ac:dyDescent="0.25">
      <c r="A23" s="29"/>
      <c r="B23" s="32"/>
      <c r="C23" s="33"/>
      <c r="D23" s="34"/>
      <c r="E23" s="23" t="s">
        <v>32</v>
      </c>
      <c r="F23" s="24"/>
      <c r="G23" s="30" t="s">
        <v>1</v>
      </c>
      <c r="H23" s="26">
        <f>SUM(H24:H25)</f>
        <v>750236611</v>
      </c>
      <c r="I23" s="26">
        <f t="shared" ref="I23:R23" si="6">SUM(I24:I25)</f>
        <v>696590252</v>
      </c>
      <c r="J23" s="26">
        <f t="shared" si="6"/>
        <v>780126478</v>
      </c>
      <c r="K23" s="26">
        <f t="shared" si="6"/>
        <v>782035139</v>
      </c>
      <c r="L23" s="26">
        <f t="shared" si="6"/>
        <v>934817246</v>
      </c>
      <c r="M23" s="26">
        <f t="shared" si="6"/>
        <v>918686266</v>
      </c>
      <c r="N23" s="26">
        <f t="shared" si="6"/>
        <v>924487621</v>
      </c>
      <c r="O23" s="26">
        <f t="shared" si="6"/>
        <v>572382850</v>
      </c>
      <c r="P23" s="27">
        <f t="shared" si="6"/>
        <v>991118939</v>
      </c>
      <c r="Q23" s="26">
        <f t="shared" si="6"/>
        <v>1038602259</v>
      </c>
      <c r="R23" s="26">
        <f t="shared" si="6"/>
        <v>1086821386</v>
      </c>
    </row>
    <row r="24" spans="1:19" s="31" customFormat="1" ht="15" customHeight="1" x14ac:dyDescent="0.25">
      <c r="A24" s="29"/>
      <c r="B24" s="32"/>
      <c r="C24" s="33"/>
      <c r="D24" s="34"/>
      <c r="E24" s="34"/>
      <c r="F24" s="24" t="s">
        <v>33</v>
      </c>
      <c r="G24" s="30" t="s">
        <v>20</v>
      </c>
      <c r="H24" s="35">
        <v>750236611</v>
      </c>
      <c r="I24" s="35">
        <v>695128630</v>
      </c>
      <c r="J24" s="35">
        <v>780126478</v>
      </c>
      <c r="K24" s="35">
        <v>781194029</v>
      </c>
      <c r="L24" s="35">
        <v>934817246</v>
      </c>
      <c r="M24" s="35">
        <v>916561851</v>
      </c>
      <c r="N24" s="35">
        <v>924487621</v>
      </c>
      <c r="O24" s="35">
        <v>571059893</v>
      </c>
      <c r="P24" s="36">
        <v>991118939</v>
      </c>
      <c r="Q24" s="37">
        <v>1038602259</v>
      </c>
      <c r="R24" s="37">
        <v>1086821386</v>
      </c>
    </row>
    <row r="25" spans="1:19" s="31" customFormat="1" ht="15" customHeight="1" x14ac:dyDescent="0.25">
      <c r="A25" s="29"/>
      <c r="B25" s="32"/>
      <c r="C25" s="33"/>
      <c r="D25" s="34"/>
      <c r="E25" s="34"/>
      <c r="F25" s="24" t="s">
        <v>34</v>
      </c>
      <c r="G25" s="30" t="s">
        <v>20</v>
      </c>
      <c r="H25" s="38">
        <v>0</v>
      </c>
      <c r="I25" s="35">
        <v>1461622</v>
      </c>
      <c r="J25" s="38">
        <v>0</v>
      </c>
      <c r="K25" s="35">
        <v>841110</v>
      </c>
      <c r="L25" s="38">
        <v>0</v>
      </c>
      <c r="M25" s="35">
        <v>2124415</v>
      </c>
      <c r="N25" s="38">
        <v>0</v>
      </c>
      <c r="O25" s="35">
        <v>1322957</v>
      </c>
      <c r="P25" s="36"/>
      <c r="Q25" s="37"/>
      <c r="R25" s="37"/>
    </row>
    <row r="26" spans="1:19" s="31" customFormat="1" ht="15" customHeight="1" x14ac:dyDescent="0.25">
      <c r="A26" s="29"/>
      <c r="B26" s="32"/>
      <c r="C26" s="33"/>
      <c r="D26" s="34"/>
      <c r="E26" s="23" t="s">
        <v>35</v>
      </c>
      <c r="F26" s="24"/>
      <c r="G26" s="30" t="s">
        <v>1</v>
      </c>
      <c r="H26" s="26">
        <f>SUM(H27:H28)</f>
        <v>70620169</v>
      </c>
      <c r="I26" s="26">
        <f t="shared" ref="I26:R26" si="7">SUM(I27:I28)</f>
        <v>89086118</v>
      </c>
      <c r="J26" s="26">
        <f t="shared" si="7"/>
        <v>100967943</v>
      </c>
      <c r="K26" s="26">
        <f t="shared" si="7"/>
        <v>133417375</v>
      </c>
      <c r="L26" s="26">
        <f t="shared" si="7"/>
        <v>81180815</v>
      </c>
      <c r="M26" s="26">
        <f t="shared" si="7"/>
        <v>109201183</v>
      </c>
      <c r="N26" s="26">
        <f t="shared" si="7"/>
        <v>107499206</v>
      </c>
      <c r="O26" s="26">
        <f t="shared" si="7"/>
        <v>26648477</v>
      </c>
      <c r="P26" s="27">
        <f t="shared" si="7"/>
        <v>100333212</v>
      </c>
      <c r="Q26" s="26">
        <f t="shared" si="7"/>
        <v>108505537</v>
      </c>
      <c r="R26" s="26">
        <f t="shared" si="7"/>
        <v>116665991</v>
      </c>
    </row>
    <row r="27" spans="1:19" s="31" customFormat="1" ht="15" customHeight="1" x14ac:dyDescent="0.25">
      <c r="A27" s="29"/>
      <c r="B27" s="32"/>
      <c r="C27" s="33"/>
      <c r="D27" s="34"/>
      <c r="E27" s="34"/>
      <c r="F27" s="24" t="s">
        <v>36</v>
      </c>
      <c r="G27" s="30" t="s">
        <v>20</v>
      </c>
      <c r="H27" s="35">
        <v>70620169</v>
      </c>
      <c r="I27" s="35">
        <v>86287951</v>
      </c>
      <c r="J27" s="35">
        <v>100967943</v>
      </c>
      <c r="K27" s="35">
        <v>131749811</v>
      </c>
      <c r="L27" s="35">
        <v>81180815</v>
      </c>
      <c r="M27" s="35">
        <v>107589789</v>
      </c>
      <c r="N27" s="35">
        <v>107499206</v>
      </c>
      <c r="O27" s="35">
        <v>26249394</v>
      </c>
      <c r="P27" s="36">
        <v>100333212</v>
      </c>
      <c r="Q27" s="37">
        <v>108505537</v>
      </c>
      <c r="R27" s="37">
        <v>116665991</v>
      </c>
    </row>
    <row r="28" spans="1:19" s="31" customFormat="1" ht="15" customHeight="1" x14ac:dyDescent="0.25">
      <c r="A28" s="29"/>
      <c r="B28" s="32"/>
      <c r="C28" s="33"/>
      <c r="D28" s="34"/>
      <c r="E28" s="34"/>
      <c r="F28" s="24" t="s">
        <v>37</v>
      </c>
      <c r="G28" s="30" t="s">
        <v>20</v>
      </c>
      <c r="H28" s="38">
        <v>0</v>
      </c>
      <c r="I28" s="35">
        <v>2798167</v>
      </c>
      <c r="J28" s="38">
        <v>0</v>
      </c>
      <c r="K28" s="35">
        <v>1667564</v>
      </c>
      <c r="L28" s="38">
        <v>0</v>
      </c>
      <c r="M28" s="35">
        <v>1611394</v>
      </c>
      <c r="N28" s="38">
        <v>0</v>
      </c>
      <c r="O28" s="35">
        <v>399083</v>
      </c>
      <c r="P28" s="36"/>
      <c r="Q28" s="37"/>
      <c r="R28" s="37"/>
    </row>
    <row r="29" spans="1:19" s="31" customFormat="1" ht="15" customHeight="1" x14ac:dyDescent="0.25">
      <c r="A29" s="29"/>
      <c r="B29" s="32"/>
      <c r="C29" s="33"/>
      <c r="D29" s="34"/>
      <c r="E29" s="23" t="s">
        <v>38</v>
      </c>
      <c r="F29" s="24"/>
      <c r="G29" s="30" t="s">
        <v>1</v>
      </c>
      <c r="H29" s="26">
        <f>SUM(H30:H31)</f>
        <v>334989173</v>
      </c>
      <c r="I29" s="26">
        <f t="shared" ref="I29:R29" si="8">SUM(I30:I31)</f>
        <v>318060669</v>
      </c>
      <c r="J29" s="26">
        <f t="shared" si="8"/>
        <v>402649786</v>
      </c>
      <c r="K29" s="26">
        <f t="shared" si="8"/>
        <v>306014167</v>
      </c>
      <c r="L29" s="26">
        <f t="shared" si="8"/>
        <v>512083685</v>
      </c>
      <c r="M29" s="26">
        <f t="shared" si="8"/>
        <v>322855118</v>
      </c>
      <c r="N29" s="26">
        <f t="shared" si="8"/>
        <v>375884946</v>
      </c>
      <c r="O29" s="26">
        <f t="shared" si="8"/>
        <v>88197089</v>
      </c>
      <c r="P29" s="27">
        <f t="shared" si="8"/>
        <v>397292956</v>
      </c>
      <c r="Q29" s="26">
        <f t="shared" si="8"/>
        <v>422240158</v>
      </c>
      <c r="R29" s="26">
        <f t="shared" si="8"/>
        <v>447183614</v>
      </c>
    </row>
    <row r="30" spans="1:19" s="31" customFormat="1" ht="15" customHeight="1" x14ac:dyDescent="0.25">
      <c r="A30" s="29"/>
      <c r="B30" s="32"/>
      <c r="C30" s="33"/>
      <c r="D30" s="34"/>
      <c r="E30" s="34"/>
      <c r="F30" s="24" t="s">
        <v>39</v>
      </c>
      <c r="G30" s="30" t="s">
        <v>20</v>
      </c>
      <c r="H30" s="35">
        <v>334989173</v>
      </c>
      <c r="I30" s="35">
        <v>317925850</v>
      </c>
      <c r="J30" s="35">
        <v>402649786</v>
      </c>
      <c r="K30" s="35">
        <v>305798387</v>
      </c>
      <c r="L30" s="35">
        <v>512083685</v>
      </c>
      <c r="M30" s="35">
        <v>322728597</v>
      </c>
      <c r="N30" s="35">
        <v>375884946</v>
      </c>
      <c r="O30" s="35">
        <v>88188104</v>
      </c>
      <c r="P30" s="36">
        <v>397292956</v>
      </c>
      <c r="Q30" s="37">
        <v>422240158</v>
      </c>
      <c r="R30" s="37">
        <v>447183614</v>
      </c>
    </row>
    <row r="31" spans="1:19" s="31" customFormat="1" ht="15" customHeight="1" x14ac:dyDescent="0.25">
      <c r="A31" s="29"/>
      <c r="B31" s="32"/>
      <c r="C31" s="33"/>
      <c r="D31" s="34"/>
      <c r="E31" s="34"/>
      <c r="F31" s="24" t="s">
        <v>40</v>
      </c>
      <c r="G31" s="30" t="s">
        <v>20</v>
      </c>
      <c r="H31" s="38">
        <v>0</v>
      </c>
      <c r="I31" s="35">
        <v>134819</v>
      </c>
      <c r="J31" s="38">
        <v>0</v>
      </c>
      <c r="K31" s="35">
        <v>215780</v>
      </c>
      <c r="L31" s="38">
        <v>0</v>
      </c>
      <c r="M31" s="35">
        <v>126521</v>
      </c>
      <c r="N31" s="38">
        <v>0</v>
      </c>
      <c r="O31" s="35">
        <v>8985</v>
      </c>
      <c r="P31" s="36"/>
      <c r="Q31" s="37"/>
      <c r="R31" s="37"/>
    </row>
    <row r="32" spans="1:19" s="31" customFormat="1" ht="15" customHeight="1" x14ac:dyDescent="0.25">
      <c r="A32" s="29"/>
      <c r="B32" s="32"/>
      <c r="C32" s="33"/>
      <c r="D32" s="23" t="s">
        <v>41</v>
      </c>
      <c r="E32" s="23"/>
      <c r="F32" s="24"/>
      <c r="G32" s="30" t="s">
        <v>1</v>
      </c>
      <c r="H32" s="26">
        <f t="shared" ref="H32:R32" si="9">H33+H48+H64</f>
        <v>8738630167</v>
      </c>
      <c r="I32" s="26">
        <f t="shared" si="9"/>
        <v>8228595206</v>
      </c>
      <c r="J32" s="26">
        <f t="shared" si="9"/>
        <v>9455565815</v>
      </c>
      <c r="K32" s="26">
        <f t="shared" si="9"/>
        <v>8281246874</v>
      </c>
      <c r="L32" s="26">
        <f t="shared" si="9"/>
        <v>8901191423</v>
      </c>
      <c r="M32" s="26">
        <f t="shared" si="9"/>
        <v>9226484379</v>
      </c>
      <c r="N32" s="26">
        <f t="shared" si="9"/>
        <v>10172100503</v>
      </c>
      <c r="O32" s="26">
        <f t="shared" si="9"/>
        <v>2667749485</v>
      </c>
      <c r="P32" s="27">
        <f t="shared" si="9"/>
        <v>10753974864</v>
      </c>
      <c r="Q32" s="26">
        <f t="shared" si="9"/>
        <v>11512151286</v>
      </c>
      <c r="R32" s="26">
        <f t="shared" si="9"/>
        <v>12460053283</v>
      </c>
      <c r="S32" s="41"/>
    </row>
    <row r="33" spans="1:18" s="31" customFormat="1" x14ac:dyDescent="0.25">
      <c r="A33" s="29"/>
      <c r="B33" s="32"/>
      <c r="C33" s="33"/>
      <c r="D33" s="34"/>
      <c r="E33" s="23" t="s">
        <v>42</v>
      </c>
      <c r="F33" s="24"/>
      <c r="G33" s="30" t="s">
        <v>1</v>
      </c>
      <c r="H33" s="26">
        <f t="shared" ref="H33:R33" si="10">SUM(H34:H47)</f>
        <v>6921813240</v>
      </c>
      <c r="I33" s="26">
        <f t="shared" si="10"/>
        <v>6540460063</v>
      </c>
      <c r="J33" s="26">
        <f t="shared" si="10"/>
        <v>7315216245</v>
      </c>
      <c r="K33" s="26">
        <f t="shared" si="10"/>
        <v>6481462214</v>
      </c>
      <c r="L33" s="26">
        <f t="shared" si="10"/>
        <v>6918839355</v>
      </c>
      <c r="M33" s="26">
        <f t="shared" si="10"/>
        <v>7375552480</v>
      </c>
      <c r="N33" s="26">
        <f t="shared" si="10"/>
        <v>8166878208</v>
      </c>
      <c r="O33" s="26">
        <f t="shared" si="10"/>
        <v>2172911048</v>
      </c>
      <c r="P33" s="27">
        <f t="shared" si="10"/>
        <v>8632551121</v>
      </c>
      <c r="Q33" s="26">
        <f t="shared" si="10"/>
        <v>9221281283</v>
      </c>
      <c r="R33" s="26">
        <f t="shared" si="10"/>
        <v>9989787298</v>
      </c>
    </row>
    <row r="34" spans="1:18" s="31" customFormat="1" x14ac:dyDescent="0.25">
      <c r="A34" s="29"/>
      <c r="B34" s="32"/>
      <c r="C34" s="33"/>
      <c r="D34" s="34"/>
      <c r="E34" s="34"/>
      <c r="F34" s="24" t="s">
        <v>43</v>
      </c>
      <c r="G34" s="30" t="s">
        <v>20</v>
      </c>
      <c r="H34" s="35">
        <v>6802790838</v>
      </c>
      <c r="I34" s="35">
        <v>3901523354</v>
      </c>
      <c r="J34" s="35">
        <v>7315216245</v>
      </c>
      <c r="K34" s="35">
        <v>4057376111</v>
      </c>
      <c r="L34" s="35">
        <v>6918839355</v>
      </c>
      <c r="M34" s="35">
        <v>4577889447</v>
      </c>
      <c r="N34" s="35">
        <v>8166878208</v>
      </c>
      <c r="O34" s="35">
        <v>1236518822</v>
      </c>
      <c r="P34" s="36">
        <v>8558311181</v>
      </c>
      <c r="Q34" s="37">
        <v>9141978264</v>
      </c>
      <c r="R34" s="37">
        <v>9903875127</v>
      </c>
    </row>
    <row r="35" spans="1:18" s="31" customFormat="1" x14ac:dyDescent="0.25">
      <c r="A35" s="29"/>
      <c r="B35" s="32"/>
      <c r="C35" s="33"/>
      <c r="D35" s="34"/>
      <c r="E35" s="34"/>
      <c r="F35" s="24" t="s">
        <v>44</v>
      </c>
      <c r="G35" s="30">
        <v>100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6">
        <v>74239940</v>
      </c>
      <c r="Q35" s="37">
        <v>79303019</v>
      </c>
      <c r="R35" s="37">
        <v>85912171</v>
      </c>
    </row>
    <row r="36" spans="1:18" s="31" customFormat="1" x14ac:dyDescent="0.25">
      <c r="A36" s="29"/>
      <c r="B36" s="32"/>
      <c r="C36" s="33"/>
      <c r="D36" s="34"/>
      <c r="E36" s="34"/>
      <c r="F36" s="24" t="s">
        <v>45</v>
      </c>
      <c r="G36" s="30" t="s">
        <v>20</v>
      </c>
      <c r="H36" s="38">
        <v>0</v>
      </c>
      <c r="I36" s="35">
        <v>100467861</v>
      </c>
      <c r="J36" s="38">
        <v>0</v>
      </c>
      <c r="K36" s="35">
        <v>71991000</v>
      </c>
      <c r="L36" s="38">
        <v>0</v>
      </c>
      <c r="M36" s="35">
        <v>63047929</v>
      </c>
      <c r="N36" s="38">
        <v>0</v>
      </c>
      <c r="O36" s="35">
        <v>13710638</v>
      </c>
      <c r="P36" s="36"/>
      <c r="Q36" s="37"/>
      <c r="R36" s="37"/>
    </row>
    <row r="37" spans="1:18" s="31" customFormat="1" x14ac:dyDescent="0.25">
      <c r="A37" s="29"/>
      <c r="B37" s="32"/>
      <c r="C37" s="33"/>
      <c r="D37" s="34"/>
      <c r="E37" s="34"/>
      <c r="F37" s="24" t="s">
        <v>46</v>
      </c>
      <c r="G37" s="30" t="s">
        <v>20</v>
      </c>
      <c r="H37" s="38">
        <v>0</v>
      </c>
      <c r="I37" s="35">
        <v>631806244</v>
      </c>
      <c r="J37" s="38">
        <v>0</v>
      </c>
      <c r="K37" s="35">
        <v>736863258</v>
      </c>
      <c r="L37" s="38">
        <v>0</v>
      </c>
      <c r="M37" s="35">
        <v>910837075</v>
      </c>
      <c r="N37" s="38">
        <v>0</v>
      </c>
      <c r="O37" s="35">
        <v>316499829</v>
      </c>
      <c r="P37" s="36"/>
      <c r="Q37" s="37"/>
      <c r="R37" s="37"/>
    </row>
    <row r="38" spans="1:18" s="31" customFormat="1" x14ac:dyDescent="0.25">
      <c r="A38" s="29"/>
      <c r="B38" s="32"/>
      <c r="C38" s="33"/>
      <c r="D38" s="34"/>
      <c r="E38" s="34"/>
      <c r="F38" s="24" t="s">
        <v>47</v>
      </c>
      <c r="G38" s="30" t="s">
        <v>20</v>
      </c>
      <c r="H38" s="38">
        <v>0</v>
      </c>
      <c r="I38" s="35">
        <v>4882840</v>
      </c>
      <c r="J38" s="38">
        <v>0</v>
      </c>
      <c r="K38" s="35">
        <v>700086</v>
      </c>
      <c r="L38" s="38">
        <v>0</v>
      </c>
      <c r="M38" s="35">
        <v>561901</v>
      </c>
      <c r="N38" s="38">
        <v>0</v>
      </c>
      <c r="O38" s="35">
        <v>590482</v>
      </c>
      <c r="P38" s="36"/>
      <c r="Q38" s="37"/>
      <c r="R38" s="37"/>
    </row>
    <row r="39" spans="1:18" s="31" customFormat="1" x14ac:dyDescent="0.25">
      <c r="A39" s="29"/>
      <c r="B39" s="32"/>
      <c r="C39" s="33"/>
      <c r="D39" s="34"/>
      <c r="E39" s="34"/>
      <c r="F39" s="24" t="s">
        <v>48</v>
      </c>
      <c r="G39" s="30" t="s">
        <v>20</v>
      </c>
      <c r="H39" s="38">
        <v>0</v>
      </c>
      <c r="I39" s="35">
        <v>22621757</v>
      </c>
      <c r="J39" s="38">
        <v>0</v>
      </c>
      <c r="K39" s="35">
        <v>24967374</v>
      </c>
      <c r="L39" s="38">
        <v>0</v>
      </c>
      <c r="M39" s="35">
        <v>23793456</v>
      </c>
      <c r="N39" s="38">
        <v>0</v>
      </c>
      <c r="O39" s="35">
        <v>6626964</v>
      </c>
      <c r="P39" s="36"/>
      <c r="Q39" s="37"/>
      <c r="R39" s="37"/>
    </row>
    <row r="40" spans="1:18" s="31" customFormat="1" x14ac:dyDescent="0.25">
      <c r="A40" s="29"/>
      <c r="B40" s="32"/>
      <c r="C40" s="33"/>
      <c r="D40" s="34"/>
      <c r="E40" s="34"/>
      <c r="F40" s="24" t="s">
        <v>49</v>
      </c>
      <c r="G40" s="30" t="s">
        <v>20</v>
      </c>
      <c r="H40" s="38">
        <v>0</v>
      </c>
      <c r="I40" s="35">
        <v>1400212523</v>
      </c>
      <c r="J40" s="38">
        <v>0</v>
      </c>
      <c r="K40" s="35">
        <v>1315089952</v>
      </c>
      <c r="L40" s="38">
        <v>0</v>
      </c>
      <c r="M40" s="35">
        <v>1616242847</v>
      </c>
      <c r="N40" s="38">
        <v>0</v>
      </c>
      <c r="O40" s="35">
        <v>564611895</v>
      </c>
      <c r="P40" s="36"/>
      <c r="Q40" s="37"/>
      <c r="R40" s="37"/>
    </row>
    <row r="41" spans="1:18" s="31" customFormat="1" x14ac:dyDescent="0.25">
      <c r="A41" s="29"/>
      <c r="B41" s="32"/>
      <c r="C41" s="33"/>
      <c r="D41" s="34"/>
      <c r="E41" s="34"/>
      <c r="F41" s="24" t="s">
        <v>50</v>
      </c>
      <c r="G41" s="30" t="s">
        <v>20</v>
      </c>
      <c r="H41" s="38">
        <v>0</v>
      </c>
      <c r="I41" s="35">
        <v>608565</v>
      </c>
      <c r="J41" s="38">
        <v>0</v>
      </c>
      <c r="K41" s="35">
        <v>552562</v>
      </c>
      <c r="L41" s="38">
        <v>0</v>
      </c>
      <c r="M41" s="35">
        <v>5909</v>
      </c>
      <c r="N41" s="38">
        <v>0</v>
      </c>
      <c r="O41" s="35">
        <v>226703</v>
      </c>
      <c r="P41" s="36"/>
      <c r="Q41" s="37"/>
      <c r="R41" s="37"/>
    </row>
    <row r="42" spans="1:18" s="31" customFormat="1" x14ac:dyDescent="0.25">
      <c r="A42" s="29"/>
      <c r="B42" s="32"/>
      <c r="C42" s="33"/>
      <c r="D42" s="34"/>
      <c r="E42" s="34"/>
      <c r="F42" s="24" t="s">
        <v>51</v>
      </c>
      <c r="G42" s="30" t="s">
        <v>20</v>
      </c>
      <c r="H42" s="38">
        <v>0</v>
      </c>
      <c r="I42" s="35">
        <v>618040</v>
      </c>
      <c r="J42" s="38"/>
      <c r="K42" s="38"/>
      <c r="L42" s="38"/>
      <c r="M42" s="38"/>
      <c r="N42" s="38"/>
      <c r="O42" s="38"/>
      <c r="P42" s="36"/>
      <c r="Q42" s="37"/>
      <c r="R42" s="37"/>
    </row>
    <row r="43" spans="1:18" s="31" customFormat="1" x14ac:dyDescent="0.25">
      <c r="A43" s="29"/>
      <c r="B43" s="32"/>
      <c r="C43" s="33"/>
      <c r="D43" s="34"/>
      <c r="E43" s="34"/>
      <c r="F43" s="24" t="s">
        <v>52</v>
      </c>
      <c r="G43" s="30" t="s">
        <v>20</v>
      </c>
      <c r="H43" s="38">
        <v>0</v>
      </c>
      <c r="I43" s="35">
        <v>60275244</v>
      </c>
      <c r="J43" s="38">
        <v>0</v>
      </c>
      <c r="K43" s="35">
        <v>63812631</v>
      </c>
      <c r="L43" s="38">
        <v>0</v>
      </c>
      <c r="M43" s="35">
        <v>25211119</v>
      </c>
      <c r="N43" s="38">
        <v>0</v>
      </c>
      <c r="O43" s="35">
        <v>4318855</v>
      </c>
      <c r="P43" s="36"/>
      <c r="Q43" s="37"/>
      <c r="R43" s="37"/>
    </row>
    <row r="44" spans="1:18" s="31" customFormat="1" x14ac:dyDescent="0.25">
      <c r="A44" s="29"/>
      <c r="B44" s="32"/>
      <c r="C44" s="33"/>
      <c r="D44" s="34"/>
      <c r="E44" s="34"/>
      <c r="F44" s="24" t="s">
        <v>53</v>
      </c>
      <c r="G44" s="30" t="s">
        <v>20</v>
      </c>
      <c r="H44" s="38">
        <v>0</v>
      </c>
      <c r="I44" s="35">
        <v>26707923</v>
      </c>
      <c r="J44" s="38">
        <v>0</v>
      </c>
      <c r="K44" s="35">
        <v>20102190</v>
      </c>
      <c r="L44" s="38">
        <v>0</v>
      </c>
      <c r="M44" s="35">
        <v>20444264</v>
      </c>
      <c r="N44" s="38">
        <v>0</v>
      </c>
      <c r="O44" s="35">
        <v>4681248</v>
      </c>
      <c r="P44" s="36"/>
      <c r="Q44" s="37"/>
      <c r="R44" s="37"/>
    </row>
    <row r="45" spans="1:18" s="31" customFormat="1" x14ac:dyDescent="0.25">
      <c r="A45" s="29"/>
      <c r="B45" s="32"/>
      <c r="C45" s="33"/>
      <c r="D45" s="34"/>
      <c r="E45" s="34"/>
      <c r="F45" s="24" t="s">
        <v>54</v>
      </c>
      <c r="G45" s="30" t="s">
        <v>20</v>
      </c>
      <c r="H45" s="38">
        <v>0</v>
      </c>
      <c r="I45" s="35">
        <v>204092947</v>
      </c>
      <c r="J45" s="38">
        <v>0</v>
      </c>
      <c r="K45" s="35">
        <v>190006923</v>
      </c>
      <c r="L45" s="38">
        <v>0</v>
      </c>
      <c r="M45" s="35">
        <v>137493243</v>
      </c>
      <c r="N45" s="38">
        <v>0</v>
      </c>
      <c r="O45" s="35">
        <v>25125115</v>
      </c>
      <c r="P45" s="36"/>
      <c r="Q45" s="37"/>
      <c r="R45" s="37"/>
    </row>
    <row r="46" spans="1:18" s="31" customFormat="1" x14ac:dyDescent="0.25">
      <c r="A46" s="29"/>
      <c r="B46" s="32"/>
      <c r="C46" s="33"/>
      <c r="D46" s="34"/>
      <c r="E46" s="34"/>
      <c r="F46" s="24" t="s">
        <v>55</v>
      </c>
      <c r="G46" s="30" t="s">
        <v>20</v>
      </c>
      <c r="H46" s="35">
        <v>119022402</v>
      </c>
      <c r="I46" s="35">
        <v>186454789</v>
      </c>
      <c r="J46" s="38">
        <v>0</v>
      </c>
      <c r="K46" s="38">
        <v>127</v>
      </c>
      <c r="L46" s="38">
        <v>0</v>
      </c>
      <c r="M46" s="35">
        <v>25290</v>
      </c>
      <c r="N46" s="38">
        <v>0</v>
      </c>
      <c r="O46" s="38">
        <v>497</v>
      </c>
      <c r="P46" s="36"/>
      <c r="Q46" s="37"/>
      <c r="R46" s="37"/>
    </row>
    <row r="47" spans="1:18" s="31" customFormat="1" x14ac:dyDescent="0.25">
      <c r="A47" s="29"/>
      <c r="B47" s="32"/>
      <c r="C47" s="33"/>
      <c r="D47" s="34"/>
      <c r="E47" s="34"/>
      <c r="F47" s="24" t="s">
        <v>56</v>
      </c>
      <c r="G47" s="30" t="s">
        <v>20</v>
      </c>
      <c r="H47" s="38">
        <v>0</v>
      </c>
      <c r="I47" s="35">
        <v>187976</v>
      </c>
      <c r="J47" s="38"/>
      <c r="K47" s="38"/>
      <c r="L47" s="38"/>
      <c r="M47" s="38"/>
      <c r="N47" s="38"/>
      <c r="O47" s="38"/>
      <c r="P47" s="36"/>
      <c r="Q47" s="37"/>
      <c r="R47" s="37"/>
    </row>
    <row r="48" spans="1:18" s="31" customFormat="1" x14ac:dyDescent="0.25">
      <c r="A48" s="29"/>
      <c r="B48" s="32"/>
      <c r="C48" s="33"/>
      <c r="D48" s="34"/>
      <c r="E48" s="23" t="s">
        <v>57</v>
      </c>
      <c r="F48" s="24"/>
      <c r="G48" s="30" t="s">
        <v>1</v>
      </c>
      <c r="H48" s="26">
        <f t="shared" ref="H48:R48" si="11">SUM(H49:H63)</f>
        <v>1482762362</v>
      </c>
      <c r="I48" s="26">
        <f t="shared" si="11"/>
        <v>1375364131</v>
      </c>
      <c r="J48" s="26">
        <f t="shared" si="11"/>
        <v>1752217678</v>
      </c>
      <c r="K48" s="26">
        <f t="shared" si="11"/>
        <v>1459916276</v>
      </c>
      <c r="L48" s="26">
        <f t="shared" si="11"/>
        <v>1591183975</v>
      </c>
      <c r="M48" s="26">
        <f t="shared" si="11"/>
        <v>1503032649</v>
      </c>
      <c r="N48" s="26">
        <f t="shared" si="11"/>
        <v>1593575573</v>
      </c>
      <c r="O48" s="26">
        <f t="shared" si="11"/>
        <v>404573056</v>
      </c>
      <c r="P48" s="27">
        <f t="shared" si="11"/>
        <v>1690244507</v>
      </c>
      <c r="Q48" s="26">
        <f t="shared" si="11"/>
        <v>1828252043</v>
      </c>
      <c r="R48" s="26">
        <f t="shared" si="11"/>
        <v>1976209300</v>
      </c>
    </row>
    <row r="49" spans="1:18" s="31" customFormat="1" x14ac:dyDescent="0.25">
      <c r="A49" s="29"/>
      <c r="B49" s="32"/>
      <c r="C49" s="33"/>
      <c r="D49" s="34"/>
      <c r="E49" s="34"/>
      <c r="F49" s="24" t="s">
        <v>58</v>
      </c>
      <c r="G49" s="30" t="s">
        <v>20</v>
      </c>
      <c r="H49" s="35">
        <v>1482762362</v>
      </c>
      <c r="I49" s="35">
        <v>572561756</v>
      </c>
      <c r="J49" s="35">
        <v>1752217678</v>
      </c>
      <c r="K49" s="35">
        <v>607778236</v>
      </c>
      <c r="L49" s="35">
        <v>1591183975</v>
      </c>
      <c r="M49" s="35">
        <v>640057614</v>
      </c>
      <c r="N49" s="35">
        <v>1593575573</v>
      </c>
      <c r="O49" s="35">
        <v>167278136</v>
      </c>
      <c r="P49" s="36">
        <v>1690244507</v>
      </c>
      <c r="Q49" s="37">
        <v>1828252043</v>
      </c>
      <c r="R49" s="37">
        <v>1976209300</v>
      </c>
    </row>
    <row r="50" spans="1:18" s="31" customFormat="1" x14ac:dyDescent="0.25">
      <c r="A50" s="29"/>
      <c r="B50" s="32"/>
      <c r="C50" s="33"/>
      <c r="D50" s="34"/>
      <c r="E50" s="34"/>
      <c r="F50" s="24" t="s">
        <v>59</v>
      </c>
      <c r="G50" s="30" t="s">
        <v>20</v>
      </c>
      <c r="H50" s="38">
        <v>0</v>
      </c>
      <c r="I50" s="35">
        <v>57119348</v>
      </c>
      <c r="J50" s="38">
        <v>0</v>
      </c>
      <c r="K50" s="35">
        <v>42999077</v>
      </c>
      <c r="L50" s="38">
        <v>0</v>
      </c>
      <c r="M50" s="35">
        <v>35006349</v>
      </c>
      <c r="N50" s="38">
        <v>0</v>
      </c>
      <c r="O50" s="35">
        <v>9690253</v>
      </c>
      <c r="P50" s="36"/>
      <c r="Q50" s="37"/>
      <c r="R50" s="37"/>
    </row>
    <row r="51" spans="1:18" s="31" customFormat="1" x14ac:dyDescent="0.25">
      <c r="A51" s="29"/>
      <c r="B51" s="32"/>
      <c r="C51" s="33"/>
      <c r="D51" s="34"/>
      <c r="E51" s="34"/>
      <c r="F51" s="24" t="s">
        <v>60</v>
      </c>
      <c r="G51" s="30" t="s">
        <v>20</v>
      </c>
      <c r="H51" s="38">
        <v>0</v>
      </c>
      <c r="I51" s="35">
        <v>4602100</v>
      </c>
      <c r="J51" s="38">
        <v>0</v>
      </c>
      <c r="K51" s="35">
        <v>3655617</v>
      </c>
      <c r="L51" s="38">
        <v>0</v>
      </c>
      <c r="M51" s="35">
        <v>3447298</v>
      </c>
      <c r="N51" s="38">
        <v>0</v>
      </c>
      <c r="O51" s="35">
        <v>1077380</v>
      </c>
      <c r="P51" s="36"/>
      <c r="Q51" s="37"/>
      <c r="R51" s="37"/>
    </row>
    <row r="52" spans="1:18" s="31" customFormat="1" x14ac:dyDescent="0.25">
      <c r="A52" s="29"/>
      <c r="B52" s="32"/>
      <c r="C52" s="33"/>
      <c r="D52" s="34"/>
      <c r="E52" s="34"/>
      <c r="F52" s="24" t="s">
        <v>61</v>
      </c>
      <c r="G52" s="30" t="s">
        <v>20</v>
      </c>
      <c r="H52" s="38">
        <v>0</v>
      </c>
      <c r="I52" s="35">
        <v>234313</v>
      </c>
      <c r="J52" s="38">
        <v>0</v>
      </c>
      <c r="K52" s="35">
        <v>544360</v>
      </c>
      <c r="L52" s="38">
        <v>0</v>
      </c>
      <c r="M52" s="35">
        <v>1703966</v>
      </c>
      <c r="N52" s="38">
        <v>0</v>
      </c>
      <c r="O52" s="35">
        <v>77513</v>
      </c>
      <c r="P52" s="36"/>
      <c r="Q52" s="37"/>
      <c r="R52" s="37"/>
    </row>
    <row r="53" spans="1:18" s="31" customFormat="1" x14ac:dyDescent="0.25">
      <c r="A53" s="29"/>
      <c r="B53" s="32"/>
      <c r="C53" s="33"/>
      <c r="D53" s="34"/>
      <c r="E53" s="34"/>
      <c r="F53" s="24" t="s">
        <v>62</v>
      </c>
      <c r="G53" s="30" t="s">
        <v>20</v>
      </c>
      <c r="H53" s="38">
        <v>0</v>
      </c>
      <c r="I53" s="35">
        <v>316713866</v>
      </c>
      <c r="J53" s="38">
        <v>0</v>
      </c>
      <c r="K53" s="35">
        <v>345752726</v>
      </c>
      <c r="L53" s="38">
        <v>0</v>
      </c>
      <c r="M53" s="35">
        <v>383430218</v>
      </c>
      <c r="N53" s="38">
        <v>0</v>
      </c>
      <c r="O53" s="35">
        <v>100527859</v>
      </c>
      <c r="P53" s="36"/>
      <c r="Q53" s="37"/>
      <c r="R53" s="37"/>
    </row>
    <row r="54" spans="1:18" s="31" customFormat="1" x14ac:dyDescent="0.25">
      <c r="A54" s="29"/>
      <c r="B54" s="32"/>
      <c r="C54" s="33"/>
      <c r="D54" s="34"/>
      <c r="E54" s="34"/>
      <c r="F54" s="24" t="s">
        <v>63</v>
      </c>
      <c r="G54" s="30" t="s">
        <v>20</v>
      </c>
      <c r="H54" s="38">
        <v>0</v>
      </c>
      <c r="I54" s="35">
        <v>119503199</v>
      </c>
      <c r="J54" s="38">
        <v>0</v>
      </c>
      <c r="K54" s="35">
        <v>119047398</v>
      </c>
      <c r="L54" s="38">
        <v>0</v>
      </c>
      <c r="M54" s="35">
        <v>123079147</v>
      </c>
      <c r="N54" s="38">
        <v>0</v>
      </c>
      <c r="O54" s="35">
        <v>31270842</v>
      </c>
      <c r="P54" s="36"/>
      <c r="Q54" s="37"/>
      <c r="R54" s="37"/>
    </row>
    <row r="55" spans="1:18" s="31" customFormat="1" x14ac:dyDescent="0.25">
      <c r="A55" s="29"/>
      <c r="B55" s="32"/>
      <c r="C55" s="33"/>
      <c r="D55" s="34"/>
      <c r="E55" s="34"/>
      <c r="F55" s="24" t="s">
        <v>63</v>
      </c>
      <c r="G55" s="30" t="s">
        <v>64</v>
      </c>
      <c r="H55" s="38"/>
      <c r="I55" s="38"/>
      <c r="J55" s="38">
        <v>0</v>
      </c>
      <c r="K55" s="35">
        <v>25000</v>
      </c>
      <c r="L55" s="38"/>
      <c r="M55" s="38"/>
      <c r="N55" s="38"/>
      <c r="O55" s="38"/>
      <c r="P55" s="36"/>
      <c r="Q55" s="37"/>
      <c r="R55" s="37"/>
    </row>
    <row r="56" spans="1:18" s="31" customFormat="1" x14ac:dyDescent="0.25">
      <c r="A56" s="29"/>
      <c r="B56" s="32"/>
      <c r="C56" s="33"/>
      <c r="D56" s="34"/>
      <c r="E56" s="34"/>
      <c r="F56" s="24" t="s">
        <v>63</v>
      </c>
      <c r="G56" s="30" t="s">
        <v>26</v>
      </c>
      <c r="H56" s="38"/>
      <c r="I56" s="38"/>
      <c r="J56" s="38">
        <v>0</v>
      </c>
      <c r="K56" s="35">
        <v>52214</v>
      </c>
      <c r="L56" s="38">
        <v>0</v>
      </c>
      <c r="M56" s="38">
        <v>0</v>
      </c>
      <c r="N56" s="38"/>
      <c r="O56" s="38"/>
      <c r="P56" s="36"/>
      <c r="Q56" s="37"/>
      <c r="R56" s="37"/>
    </row>
    <row r="57" spans="1:18" s="31" customFormat="1" x14ac:dyDescent="0.25">
      <c r="A57" s="29"/>
      <c r="B57" s="32"/>
      <c r="C57" s="33"/>
      <c r="D57" s="34"/>
      <c r="E57" s="34"/>
      <c r="F57" s="24" t="s">
        <v>63</v>
      </c>
      <c r="G57" s="30" t="s">
        <v>65</v>
      </c>
      <c r="H57" s="38"/>
      <c r="I57" s="38"/>
      <c r="J57" s="38"/>
      <c r="K57" s="38"/>
      <c r="L57" s="38">
        <v>0</v>
      </c>
      <c r="M57" s="35">
        <v>-1400</v>
      </c>
      <c r="N57" s="38"/>
      <c r="O57" s="38"/>
      <c r="P57" s="36"/>
      <c r="Q57" s="37"/>
      <c r="R57" s="37"/>
    </row>
    <row r="58" spans="1:18" s="31" customFormat="1" ht="21" x14ac:dyDescent="0.25">
      <c r="A58" s="29"/>
      <c r="B58" s="32"/>
      <c r="C58" s="33"/>
      <c r="D58" s="34"/>
      <c r="E58" s="34"/>
      <c r="F58" s="24" t="s">
        <v>66</v>
      </c>
      <c r="G58" s="30" t="s">
        <v>20</v>
      </c>
      <c r="H58" s="38">
        <v>0</v>
      </c>
      <c r="I58" s="35">
        <v>281915579</v>
      </c>
      <c r="J58" s="38">
        <v>0</v>
      </c>
      <c r="K58" s="35">
        <v>320362687</v>
      </c>
      <c r="L58" s="38">
        <v>0</v>
      </c>
      <c r="M58" s="35">
        <v>297736452</v>
      </c>
      <c r="N58" s="38">
        <v>0</v>
      </c>
      <c r="O58" s="35">
        <v>89164131</v>
      </c>
      <c r="P58" s="36"/>
      <c r="Q58" s="37"/>
      <c r="R58" s="37"/>
    </row>
    <row r="59" spans="1:18" s="31" customFormat="1" x14ac:dyDescent="0.25">
      <c r="A59" s="29"/>
      <c r="B59" s="32"/>
      <c r="C59" s="33"/>
      <c r="D59" s="34"/>
      <c r="E59" s="34"/>
      <c r="F59" s="24" t="s">
        <v>67</v>
      </c>
      <c r="G59" s="30" t="s">
        <v>20</v>
      </c>
      <c r="H59" s="38">
        <v>0</v>
      </c>
      <c r="I59" s="38">
        <v>683</v>
      </c>
      <c r="J59" s="38"/>
      <c r="K59" s="38"/>
      <c r="L59" s="38"/>
      <c r="M59" s="38"/>
      <c r="N59" s="38"/>
      <c r="O59" s="38"/>
      <c r="P59" s="36"/>
      <c r="Q59" s="37"/>
      <c r="R59" s="37"/>
    </row>
    <row r="60" spans="1:18" s="31" customFormat="1" x14ac:dyDescent="0.25">
      <c r="A60" s="29"/>
      <c r="B60" s="32"/>
      <c r="C60" s="33"/>
      <c r="D60" s="34"/>
      <c r="E60" s="34"/>
      <c r="F60" s="24" t="s">
        <v>68</v>
      </c>
      <c r="G60" s="30" t="s">
        <v>20</v>
      </c>
      <c r="H60" s="38">
        <v>0</v>
      </c>
      <c r="I60" s="35">
        <v>2899966</v>
      </c>
      <c r="J60" s="38">
        <v>0</v>
      </c>
      <c r="K60" s="35">
        <v>1123151</v>
      </c>
      <c r="L60" s="38">
        <v>0</v>
      </c>
      <c r="M60" s="35">
        <v>594145</v>
      </c>
      <c r="N60" s="38">
        <v>0</v>
      </c>
      <c r="O60" s="35">
        <v>252626</v>
      </c>
      <c r="P60" s="36"/>
      <c r="Q60" s="37"/>
      <c r="R60" s="37"/>
    </row>
    <row r="61" spans="1:18" s="31" customFormat="1" x14ac:dyDescent="0.25">
      <c r="A61" s="29"/>
      <c r="B61" s="32"/>
      <c r="C61" s="33"/>
      <c r="D61" s="34"/>
      <c r="E61" s="34"/>
      <c r="F61" s="24" t="s">
        <v>69</v>
      </c>
      <c r="G61" s="30" t="s">
        <v>20</v>
      </c>
      <c r="H61" s="38">
        <v>0</v>
      </c>
      <c r="I61" s="38">
        <v>222</v>
      </c>
      <c r="J61" s="38">
        <v>0</v>
      </c>
      <c r="K61" s="35">
        <v>16462</v>
      </c>
      <c r="L61" s="38">
        <v>0</v>
      </c>
      <c r="M61" s="35">
        <v>11092</v>
      </c>
      <c r="N61" s="38">
        <v>0</v>
      </c>
      <c r="O61" s="38">
        <v>6</v>
      </c>
      <c r="P61" s="36"/>
      <c r="Q61" s="37"/>
      <c r="R61" s="37"/>
    </row>
    <row r="62" spans="1:18" s="31" customFormat="1" x14ac:dyDescent="0.25">
      <c r="A62" s="29"/>
      <c r="B62" s="32"/>
      <c r="C62" s="33"/>
      <c r="D62" s="34"/>
      <c r="E62" s="34"/>
      <c r="F62" s="24" t="s">
        <v>70</v>
      </c>
      <c r="G62" s="30" t="s">
        <v>20</v>
      </c>
      <c r="H62" s="38">
        <v>0</v>
      </c>
      <c r="I62" s="35">
        <v>13848553</v>
      </c>
      <c r="J62" s="38">
        <v>0</v>
      </c>
      <c r="K62" s="35">
        <v>12467279</v>
      </c>
      <c r="L62" s="38">
        <v>0</v>
      </c>
      <c r="M62" s="35">
        <v>13041188</v>
      </c>
      <c r="N62" s="38">
        <v>0</v>
      </c>
      <c r="O62" s="35">
        <v>3521483</v>
      </c>
      <c r="P62" s="36"/>
      <c r="Q62" s="37"/>
      <c r="R62" s="37"/>
    </row>
    <row r="63" spans="1:18" s="31" customFormat="1" x14ac:dyDescent="0.25">
      <c r="A63" s="29"/>
      <c r="B63" s="32"/>
      <c r="C63" s="33"/>
      <c r="D63" s="34"/>
      <c r="E63" s="34"/>
      <c r="F63" s="24" t="s">
        <v>71</v>
      </c>
      <c r="G63" s="30" t="s">
        <v>20</v>
      </c>
      <c r="H63" s="38">
        <v>0</v>
      </c>
      <c r="I63" s="35">
        <v>5964546</v>
      </c>
      <c r="J63" s="38">
        <v>0</v>
      </c>
      <c r="K63" s="35">
        <v>6092069</v>
      </c>
      <c r="L63" s="38">
        <v>0</v>
      </c>
      <c r="M63" s="35">
        <v>4926580</v>
      </c>
      <c r="N63" s="38">
        <v>0</v>
      </c>
      <c r="O63" s="35">
        <v>1712827</v>
      </c>
      <c r="P63" s="36"/>
      <c r="Q63" s="37"/>
      <c r="R63" s="37"/>
    </row>
    <row r="64" spans="1:18" s="31" customFormat="1" x14ac:dyDescent="0.25">
      <c r="A64" s="29"/>
      <c r="B64" s="32"/>
      <c r="C64" s="33"/>
      <c r="D64" s="34"/>
      <c r="E64" s="23" t="s">
        <v>72</v>
      </c>
      <c r="F64" s="24"/>
      <c r="G64" s="30" t="s">
        <v>1</v>
      </c>
      <c r="H64" s="26">
        <f t="shared" ref="H64:R64" si="12">SUM(H65:H68)</f>
        <v>334054565</v>
      </c>
      <c r="I64" s="26">
        <f t="shared" si="12"/>
        <v>312771012</v>
      </c>
      <c r="J64" s="26">
        <f t="shared" si="12"/>
        <v>388131892</v>
      </c>
      <c r="K64" s="26">
        <f t="shared" si="12"/>
        <v>339868384</v>
      </c>
      <c r="L64" s="26">
        <f t="shared" si="12"/>
        <v>391168093</v>
      </c>
      <c r="M64" s="26">
        <f t="shared" si="12"/>
        <v>347899250</v>
      </c>
      <c r="N64" s="26">
        <f t="shared" si="12"/>
        <v>411646722</v>
      </c>
      <c r="O64" s="26">
        <f t="shared" si="12"/>
        <v>90265381</v>
      </c>
      <c r="P64" s="27">
        <f t="shared" si="12"/>
        <v>431179236</v>
      </c>
      <c r="Q64" s="26">
        <f t="shared" si="12"/>
        <v>462617960</v>
      </c>
      <c r="R64" s="26">
        <f t="shared" si="12"/>
        <v>494056685</v>
      </c>
    </row>
    <row r="65" spans="1:18" s="31" customFormat="1" x14ac:dyDescent="0.25">
      <c r="A65" s="29"/>
      <c r="B65" s="32"/>
      <c r="C65" s="33"/>
      <c r="D65" s="34"/>
      <c r="E65" s="34"/>
      <c r="F65" s="24" t="s">
        <v>73</v>
      </c>
      <c r="G65" s="30" t="s">
        <v>20</v>
      </c>
      <c r="H65" s="35">
        <v>334054565</v>
      </c>
      <c r="I65" s="35">
        <v>1810</v>
      </c>
      <c r="J65" s="35">
        <v>388131892</v>
      </c>
      <c r="K65" s="35">
        <v>1131</v>
      </c>
      <c r="L65" s="35">
        <v>391168093</v>
      </c>
      <c r="M65" s="38">
        <v>733</v>
      </c>
      <c r="N65" s="35">
        <v>411646722</v>
      </c>
      <c r="O65" s="38">
        <v>169</v>
      </c>
      <c r="P65" s="36">
        <v>431179236</v>
      </c>
      <c r="Q65" s="37">
        <v>462617960</v>
      </c>
      <c r="R65" s="37">
        <v>494056685</v>
      </c>
    </row>
    <row r="66" spans="1:18" s="31" customFormat="1" x14ac:dyDescent="0.25">
      <c r="A66" s="29"/>
      <c r="B66" s="32"/>
      <c r="C66" s="33"/>
      <c r="D66" s="34"/>
      <c r="E66" s="34"/>
      <c r="F66" s="24" t="s">
        <v>74</v>
      </c>
      <c r="G66" s="30" t="s">
        <v>20</v>
      </c>
      <c r="H66" s="38">
        <v>0</v>
      </c>
      <c r="I66" s="35">
        <v>769975</v>
      </c>
      <c r="J66" s="38">
        <v>0</v>
      </c>
      <c r="K66" s="35">
        <v>731211</v>
      </c>
      <c r="L66" s="38">
        <v>0</v>
      </c>
      <c r="M66" s="35">
        <v>768424</v>
      </c>
      <c r="N66" s="38">
        <v>0</v>
      </c>
      <c r="O66" s="35">
        <v>240929</v>
      </c>
      <c r="P66" s="36"/>
      <c r="Q66" s="37"/>
      <c r="R66" s="37"/>
    </row>
    <row r="67" spans="1:18" s="31" customFormat="1" x14ac:dyDescent="0.25">
      <c r="A67" s="29"/>
      <c r="B67" s="32"/>
      <c r="C67" s="33"/>
      <c r="D67" s="34"/>
      <c r="E67" s="34"/>
      <c r="F67" s="24" t="s">
        <v>75</v>
      </c>
      <c r="G67" s="30" t="s">
        <v>20</v>
      </c>
      <c r="H67" s="38">
        <v>0</v>
      </c>
      <c r="I67" s="35">
        <v>205884350</v>
      </c>
      <c r="J67" s="38">
        <v>0</v>
      </c>
      <c r="K67" s="35">
        <v>209564259</v>
      </c>
      <c r="L67" s="38">
        <v>0</v>
      </c>
      <c r="M67" s="35">
        <v>203190278</v>
      </c>
      <c r="N67" s="38">
        <v>0</v>
      </c>
      <c r="O67" s="35">
        <v>51631508</v>
      </c>
      <c r="P67" s="36"/>
      <c r="Q67" s="37"/>
      <c r="R67" s="37"/>
    </row>
    <row r="68" spans="1:18" s="31" customFormat="1" x14ac:dyDescent="0.25">
      <c r="A68" s="29"/>
      <c r="B68" s="32"/>
      <c r="C68" s="33"/>
      <c r="D68" s="34"/>
      <c r="E68" s="34"/>
      <c r="F68" s="24" t="s">
        <v>76</v>
      </c>
      <c r="G68" s="30" t="s">
        <v>20</v>
      </c>
      <c r="H68" s="38">
        <v>0</v>
      </c>
      <c r="I68" s="35">
        <v>106114877</v>
      </c>
      <c r="J68" s="38">
        <v>0</v>
      </c>
      <c r="K68" s="35">
        <v>129571783</v>
      </c>
      <c r="L68" s="38">
        <v>0</v>
      </c>
      <c r="M68" s="35">
        <v>143939815</v>
      </c>
      <c r="N68" s="38">
        <v>0</v>
      </c>
      <c r="O68" s="35">
        <v>38392775</v>
      </c>
      <c r="P68" s="36"/>
      <c r="Q68" s="37"/>
      <c r="R68" s="37"/>
    </row>
    <row r="69" spans="1:18" s="31" customFormat="1" x14ac:dyDescent="0.25">
      <c r="A69" s="29"/>
      <c r="B69" s="32"/>
      <c r="C69" s="22" t="s">
        <v>77</v>
      </c>
      <c r="D69" s="23"/>
      <c r="E69" s="23"/>
      <c r="F69" s="24"/>
      <c r="G69" s="30" t="s">
        <v>1</v>
      </c>
      <c r="H69" s="26">
        <f t="shared" ref="H69:R69" si="13">H70+H79</f>
        <v>193968625</v>
      </c>
      <c r="I69" s="26">
        <f t="shared" si="13"/>
        <v>171284697</v>
      </c>
      <c r="J69" s="26">
        <f t="shared" si="13"/>
        <v>186764393</v>
      </c>
      <c r="K69" s="26">
        <f t="shared" si="13"/>
        <v>193727818</v>
      </c>
      <c r="L69" s="26">
        <f t="shared" si="13"/>
        <v>217126451</v>
      </c>
      <c r="M69" s="26">
        <f t="shared" si="13"/>
        <v>214922915</v>
      </c>
      <c r="N69" s="26">
        <f t="shared" si="13"/>
        <v>223923252</v>
      </c>
      <c r="O69" s="26">
        <f t="shared" si="13"/>
        <v>28792868</v>
      </c>
      <c r="P69" s="27">
        <f t="shared" si="13"/>
        <v>237921630</v>
      </c>
      <c r="Q69" s="26">
        <f t="shared" si="13"/>
        <v>248585598</v>
      </c>
      <c r="R69" s="26">
        <f t="shared" si="13"/>
        <v>259562704</v>
      </c>
    </row>
    <row r="70" spans="1:18" s="31" customFormat="1" x14ac:dyDescent="0.25">
      <c r="A70" s="29"/>
      <c r="B70" s="32"/>
      <c r="C70" s="33"/>
      <c r="D70" s="23" t="s">
        <v>78</v>
      </c>
      <c r="E70" s="23"/>
      <c r="F70" s="24"/>
      <c r="G70" s="30" t="s">
        <v>1</v>
      </c>
      <c r="H70" s="26">
        <f>H71+H73+H75+H77</f>
        <v>71657921</v>
      </c>
      <c r="I70" s="26">
        <f t="shared" ref="I70:R70" si="14">I71+I73+I75+I77</f>
        <v>64101144</v>
      </c>
      <c r="J70" s="26">
        <f t="shared" si="14"/>
        <v>73439724</v>
      </c>
      <c r="K70" s="26">
        <f t="shared" si="14"/>
        <v>76288343</v>
      </c>
      <c r="L70" s="26">
        <f t="shared" si="14"/>
        <v>83588285</v>
      </c>
      <c r="M70" s="26">
        <f t="shared" si="14"/>
        <v>80377896</v>
      </c>
      <c r="N70" s="26">
        <f t="shared" si="14"/>
        <v>85398340</v>
      </c>
      <c r="O70" s="26">
        <f t="shared" si="14"/>
        <v>22309672</v>
      </c>
      <c r="P70" s="27">
        <f t="shared" si="14"/>
        <v>83511890</v>
      </c>
      <c r="Q70" s="26">
        <f t="shared" si="14"/>
        <v>87143204</v>
      </c>
      <c r="R70" s="26">
        <f t="shared" si="14"/>
        <v>90978678</v>
      </c>
    </row>
    <row r="71" spans="1:18" s="31" customFormat="1" x14ac:dyDescent="0.25">
      <c r="A71" s="29"/>
      <c r="B71" s="32"/>
      <c r="C71" s="33"/>
      <c r="D71" s="34"/>
      <c r="E71" s="23" t="s">
        <v>79</v>
      </c>
      <c r="F71" s="24"/>
      <c r="G71" s="30" t="s">
        <v>1</v>
      </c>
      <c r="H71" s="26">
        <f>H72</f>
        <v>13610301</v>
      </c>
      <c r="I71" s="26">
        <f t="shared" ref="I71:R71" si="15">I72</f>
        <v>12245131</v>
      </c>
      <c r="J71" s="26">
        <f t="shared" si="15"/>
        <v>14811573</v>
      </c>
      <c r="K71" s="26">
        <f t="shared" si="15"/>
        <v>15840645</v>
      </c>
      <c r="L71" s="26">
        <f t="shared" si="15"/>
        <v>16741467</v>
      </c>
      <c r="M71" s="26">
        <f t="shared" si="15"/>
        <v>16333147</v>
      </c>
      <c r="N71" s="26">
        <f t="shared" si="15"/>
        <v>17608185</v>
      </c>
      <c r="O71" s="26">
        <f t="shared" si="15"/>
        <v>5073533</v>
      </c>
      <c r="P71" s="27">
        <f t="shared" si="15"/>
        <v>17740182</v>
      </c>
      <c r="Q71" s="26">
        <f t="shared" si="15"/>
        <v>18505104</v>
      </c>
      <c r="R71" s="26">
        <f t="shared" si="15"/>
        <v>19311585</v>
      </c>
    </row>
    <row r="72" spans="1:18" s="31" customFormat="1" ht="21" x14ac:dyDescent="0.25">
      <c r="A72" s="29"/>
      <c r="B72" s="32"/>
      <c r="C72" s="33"/>
      <c r="D72" s="34"/>
      <c r="E72" s="34"/>
      <c r="F72" s="24" t="s">
        <v>80</v>
      </c>
      <c r="G72" s="30" t="s">
        <v>81</v>
      </c>
      <c r="H72" s="35">
        <v>13610301</v>
      </c>
      <c r="I72" s="35">
        <v>12245131</v>
      </c>
      <c r="J72" s="35">
        <v>14811573</v>
      </c>
      <c r="K72" s="35">
        <v>15840645</v>
      </c>
      <c r="L72" s="35">
        <v>16741467</v>
      </c>
      <c r="M72" s="35">
        <v>16333147</v>
      </c>
      <c r="N72" s="35">
        <v>17608185</v>
      </c>
      <c r="O72" s="35">
        <v>5073533</v>
      </c>
      <c r="P72" s="36">
        <v>17740182</v>
      </c>
      <c r="Q72" s="37">
        <v>18505104</v>
      </c>
      <c r="R72" s="37">
        <v>19311585</v>
      </c>
    </row>
    <row r="73" spans="1:18" s="31" customFormat="1" x14ac:dyDescent="0.25">
      <c r="A73" s="29"/>
      <c r="B73" s="32"/>
      <c r="C73" s="33"/>
      <c r="D73" s="34"/>
      <c r="E73" s="23" t="s">
        <v>82</v>
      </c>
      <c r="F73" s="24"/>
      <c r="G73" s="30" t="s">
        <v>1</v>
      </c>
      <c r="H73" s="26">
        <f>H74</f>
        <v>35840674</v>
      </c>
      <c r="I73" s="26">
        <f t="shared" ref="I73:R73" si="16">I74</f>
        <v>33942077</v>
      </c>
      <c r="J73" s="26">
        <f t="shared" si="16"/>
        <v>39595497</v>
      </c>
      <c r="K73" s="26">
        <f t="shared" si="16"/>
        <v>43515551</v>
      </c>
      <c r="L73" s="26">
        <f t="shared" si="16"/>
        <v>46440929</v>
      </c>
      <c r="M73" s="26">
        <f t="shared" si="16"/>
        <v>45469929</v>
      </c>
      <c r="N73" s="26">
        <f t="shared" si="16"/>
        <v>49416183</v>
      </c>
      <c r="O73" s="26">
        <f t="shared" si="16"/>
        <v>14085872</v>
      </c>
      <c r="P73" s="27">
        <f t="shared" si="16"/>
        <v>49334063</v>
      </c>
      <c r="Q73" s="26">
        <f t="shared" si="16"/>
        <v>51460447</v>
      </c>
      <c r="R73" s="26">
        <f t="shared" si="16"/>
        <v>53707495</v>
      </c>
    </row>
    <row r="74" spans="1:18" s="31" customFormat="1" x14ac:dyDescent="0.25">
      <c r="A74" s="29"/>
      <c r="B74" s="32"/>
      <c r="C74" s="33"/>
      <c r="D74" s="34"/>
      <c r="E74" s="34"/>
      <c r="F74" s="24" t="s">
        <v>83</v>
      </c>
      <c r="G74" s="30" t="s">
        <v>84</v>
      </c>
      <c r="H74" s="35">
        <v>35840674</v>
      </c>
      <c r="I74" s="35">
        <v>33942077</v>
      </c>
      <c r="J74" s="35">
        <v>39595497</v>
      </c>
      <c r="K74" s="35">
        <v>43515551</v>
      </c>
      <c r="L74" s="35">
        <v>46440929</v>
      </c>
      <c r="M74" s="35">
        <v>45469929</v>
      </c>
      <c r="N74" s="35">
        <v>49416183</v>
      </c>
      <c r="O74" s="35">
        <v>14085872</v>
      </c>
      <c r="P74" s="36">
        <v>49334063</v>
      </c>
      <c r="Q74" s="37">
        <v>51460447</v>
      </c>
      <c r="R74" s="37">
        <v>53707495</v>
      </c>
    </row>
    <row r="75" spans="1:18" s="31" customFormat="1" x14ac:dyDescent="0.25">
      <c r="A75" s="29"/>
      <c r="B75" s="32"/>
      <c r="C75" s="33"/>
      <c r="D75" s="34"/>
      <c r="E75" s="23" t="s">
        <v>85</v>
      </c>
      <c r="F75" s="24"/>
      <c r="G75" s="30" t="s">
        <v>1</v>
      </c>
      <c r="H75" s="26">
        <f>H76</f>
        <v>9532495</v>
      </c>
      <c r="I75" s="26">
        <f t="shared" ref="I75:R75" si="17">I76</f>
        <v>8052280</v>
      </c>
      <c r="J75" s="26">
        <f t="shared" si="17"/>
        <v>9063779</v>
      </c>
      <c r="K75" s="26">
        <f t="shared" si="17"/>
        <v>8385775</v>
      </c>
      <c r="L75" s="26">
        <f t="shared" si="17"/>
        <v>9172408</v>
      </c>
      <c r="M75" s="26">
        <f t="shared" si="17"/>
        <v>9644454</v>
      </c>
      <c r="N75" s="26">
        <f t="shared" si="17"/>
        <v>9533450</v>
      </c>
      <c r="O75" s="26">
        <f t="shared" si="17"/>
        <v>1761272</v>
      </c>
      <c r="P75" s="27">
        <f t="shared" si="17"/>
        <v>9336356</v>
      </c>
      <c r="Q75" s="26">
        <f t="shared" si="17"/>
        <v>9756806</v>
      </c>
      <c r="R75" s="26">
        <f t="shared" si="17"/>
        <v>10215202</v>
      </c>
    </row>
    <row r="76" spans="1:18" s="31" customFormat="1" x14ac:dyDescent="0.25">
      <c r="A76" s="29"/>
      <c r="B76" s="32"/>
      <c r="C76" s="33"/>
      <c r="D76" s="34"/>
      <c r="E76" s="34"/>
      <c r="F76" s="24" t="s">
        <v>86</v>
      </c>
      <c r="G76" s="30" t="s">
        <v>87</v>
      </c>
      <c r="H76" s="35">
        <v>9532495</v>
      </c>
      <c r="I76" s="35">
        <v>8052280</v>
      </c>
      <c r="J76" s="35">
        <v>9063779</v>
      </c>
      <c r="K76" s="35">
        <v>8385775</v>
      </c>
      <c r="L76" s="35">
        <v>9172408</v>
      </c>
      <c r="M76" s="35">
        <v>9644454</v>
      </c>
      <c r="N76" s="35">
        <v>9533450</v>
      </c>
      <c r="O76" s="35">
        <v>1761272</v>
      </c>
      <c r="P76" s="36">
        <v>9336356</v>
      </c>
      <c r="Q76" s="37">
        <v>9756806</v>
      </c>
      <c r="R76" s="37">
        <v>10215202</v>
      </c>
    </row>
    <row r="77" spans="1:18" s="31" customFormat="1" x14ac:dyDescent="0.25">
      <c r="A77" s="29"/>
      <c r="B77" s="32"/>
      <c r="C77" s="33"/>
      <c r="D77" s="34"/>
      <c r="E77" s="23" t="s">
        <v>88</v>
      </c>
      <c r="F77" s="24"/>
      <c r="G77" s="30" t="s">
        <v>1</v>
      </c>
      <c r="H77" s="26">
        <f t="shared" ref="H77:R77" si="18">SUM(H78:H78)</f>
        <v>12674451</v>
      </c>
      <c r="I77" s="26">
        <f t="shared" si="18"/>
        <v>9861656</v>
      </c>
      <c r="J77" s="26">
        <f t="shared" si="18"/>
        <v>9968875</v>
      </c>
      <c r="K77" s="26">
        <f t="shared" si="18"/>
        <v>8546372</v>
      </c>
      <c r="L77" s="26">
        <f t="shared" si="18"/>
        <v>11233481</v>
      </c>
      <c r="M77" s="26">
        <f t="shared" si="18"/>
        <v>8930366</v>
      </c>
      <c r="N77" s="26">
        <f t="shared" si="18"/>
        <v>8840522</v>
      </c>
      <c r="O77" s="26">
        <f t="shared" si="18"/>
        <v>1388995</v>
      </c>
      <c r="P77" s="27">
        <f t="shared" si="18"/>
        <v>7101289</v>
      </c>
      <c r="Q77" s="26">
        <f t="shared" si="18"/>
        <v>7420847</v>
      </c>
      <c r="R77" s="26">
        <f t="shared" si="18"/>
        <v>7744396</v>
      </c>
    </row>
    <row r="78" spans="1:18" s="31" customFormat="1" x14ac:dyDescent="0.25">
      <c r="A78" s="29"/>
      <c r="B78" s="32"/>
      <c r="C78" s="33"/>
      <c r="D78" s="34"/>
      <c r="E78" s="34"/>
      <c r="F78" s="24" t="s">
        <v>89</v>
      </c>
      <c r="G78" s="30" t="s">
        <v>87</v>
      </c>
      <c r="H78" s="35">
        <v>12674451</v>
      </c>
      <c r="I78" s="35">
        <v>9861656</v>
      </c>
      <c r="J78" s="35">
        <v>9968875</v>
      </c>
      <c r="K78" s="35">
        <v>8546372</v>
      </c>
      <c r="L78" s="35">
        <v>11233481</v>
      </c>
      <c r="M78" s="35">
        <v>8930366</v>
      </c>
      <c r="N78" s="35">
        <v>8840522</v>
      </c>
      <c r="O78" s="35">
        <v>1388995</v>
      </c>
      <c r="P78" s="36">
        <v>7101289</v>
      </c>
      <c r="Q78" s="37">
        <v>7420847</v>
      </c>
      <c r="R78" s="37">
        <v>7744396</v>
      </c>
    </row>
    <row r="79" spans="1:18" s="31" customFormat="1" x14ac:dyDescent="0.25">
      <c r="A79" s="29"/>
      <c r="B79" s="32"/>
      <c r="C79" s="33"/>
      <c r="D79" s="23" t="s">
        <v>90</v>
      </c>
      <c r="E79" s="23"/>
      <c r="F79" s="24"/>
      <c r="G79" s="30" t="s">
        <v>1</v>
      </c>
      <c r="H79" s="26">
        <f>H80+H82+H84</f>
        <v>122310704</v>
      </c>
      <c r="I79" s="26">
        <f t="shared" ref="I79:R79" si="19">I80+I82+I84</f>
        <v>107183553</v>
      </c>
      <c r="J79" s="26">
        <f t="shared" si="19"/>
        <v>113324669</v>
      </c>
      <c r="K79" s="26">
        <f t="shared" si="19"/>
        <v>117439475</v>
      </c>
      <c r="L79" s="26">
        <f t="shared" si="19"/>
        <v>133538166</v>
      </c>
      <c r="M79" s="26">
        <f t="shared" si="19"/>
        <v>134545019</v>
      </c>
      <c r="N79" s="26">
        <f t="shared" si="19"/>
        <v>138524912</v>
      </c>
      <c r="O79" s="26">
        <f t="shared" si="19"/>
        <v>6483196</v>
      </c>
      <c r="P79" s="27">
        <f t="shared" si="19"/>
        <v>154409740</v>
      </c>
      <c r="Q79" s="26">
        <f t="shared" si="19"/>
        <v>161442394</v>
      </c>
      <c r="R79" s="26">
        <f t="shared" si="19"/>
        <v>168584026</v>
      </c>
    </row>
    <row r="80" spans="1:18" s="31" customFormat="1" x14ac:dyDescent="0.25">
      <c r="A80" s="29"/>
      <c r="B80" s="32"/>
      <c r="C80" s="33"/>
      <c r="D80" s="34"/>
      <c r="E80" s="23" t="s">
        <v>91</v>
      </c>
      <c r="F80" s="24"/>
      <c r="G80" s="30" t="s">
        <v>1</v>
      </c>
      <c r="H80" s="26">
        <f>H81</f>
        <v>306991</v>
      </c>
      <c r="I80" s="26">
        <f t="shared" ref="I80:R80" si="20">I81</f>
        <v>531133</v>
      </c>
      <c r="J80" s="26">
        <f t="shared" si="20"/>
        <v>280078</v>
      </c>
      <c r="K80" s="26">
        <f t="shared" si="20"/>
        <v>283208</v>
      </c>
      <c r="L80" s="26">
        <f t="shared" si="20"/>
        <v>640387</v>
      </c>
      <c r="M80" s="26">
        <f t="shared" si="20"/>
        <v>218213</v>
      </c>
      <c r="N80" s="26">
        <f t="shared" si="20"/>
        <v>283239</v>
      </c>
      <c r="O80" s="26">
        <f t="shared" si="20"/>
        <v>82289</v>
      </c>
      <c r="P80" s="27">
        <f t="shared" si="20"/>
        <v>260313</v>
      </c>
      <c r="Q80" s="26">
        <f t="shared" si="20"/>
        <v>272169</v>
      </c>
      <c r="R80" s="26">
        <f t="shared" si="20"/>
        <v>284208</v>
      </c>
    </row>
    <row r="81" spans="1:18" s="31" customFormat="1" x14ac:dyDescent="0.25">
      <c r="A81" s="29"/>
      <c r="B81" s="32"/>
      <c r="C81" s="33"/>
      <c r="D81" s="34"/>
      <c r="E81" s="34"/>
      <c r="F81" s="24" t="s">
        <v>92</v>
      </c>
      <c r="G81" s="30" t="s">
        <v>93</v>
      </c>
      <c r="H81" s="35">
        <v>306991</v>
      </c>
      <c r="I81" s="35">
        <v>531133</v>
      </c>
      <c r="J81" s="35">
        <v>280078</v>
      </c>
      <c r="K81" s="35">
        <v>283208</v>
      </c>
      <c r="L81" s="35">
        <v>640387</v>
      </c>
      <c r="M81" s="35">
        <v>218213</v>
      </c>
      <c r="N81" s="35">
        <v>283239</v>
      </c>
      <c r="O81" s="35">
        <v>82289</v>
      </c>
      <c r="P81" s="36">
        <v>260313</v>
      </c>
      <c r="Q81" s="37">
        <v>272169</v>
      </c>
      <c r="R81" s="37">
        <v>284208</v>
      </c>
    </row>
    <row r="82" spans="1:18" s="31" customFormat="1" x14ac:dyDescent="0.25">
      <c r="A82" s="29"/>
      <c r="B82" s="32"/>
      <c r="C82" s="33"/>
      <c r="D82" s="34"/>
      <c r="E82" s="23" t="s">
        <v>94</v>
      </c>
      <c r="F82" s="24"/>
      <c r="G82" s="30" t="s">
        <v>1</v>
      </c>
      <c r="H82" s="42">
        <f>H83</f>
        <v>977</v>
      </c>
      <c r="I82" s="42">
        <f t="shared" ref="I82:R82" si="21">I83</f>
        <v>510</v>
      </c>
      <c r="J82" s="42">
        <f t="shared" si="21"/>
        <v>705</v>
      </c>
      <c r="K82" s="42">
        <f t="shared" si="21"/>
        <v>118</v>
      </c>
      <c r="L82" s="42">
        <f t="shared" si="21"/>
        <v>355</v>
      </c>
      <c r="M82" s="42">
        <f t="shared" si="21"/>
        <v>78</v>
      </c>
      <c r="N82" s="42">
        <f t="shared" si="21"/>
        <v>98</v>
      </c>
      <c r="O82" s="42">
        <f t="shared" si="21"/>
        <v>0</v>
      </c>
      <c r="P82" s="43">
        <f t="shared" si="21"/>
        <v>42</v>
      </c>
      <c r="Q82" s="42">
        <f t="shared" si="21"/>
        <v>44</v>
      </c>
      <c r="R82" s="42">
        <f t="shared" si="21"/>
        <v>46</v>
      </c>
    </row>
    <row r="83" spans="1:18" s="31" customFormat="1" x14ac:dyDescent="0.25">
      <c r="A83" s="29"/>
      <c r="B83" s="32"/>
      <c r="C83" s="33"/>
      <c r="D83" s="34"/>
      <c r="E83" s="34"/>
      <c r="F83" s="24" t="s">
        <v>95</v>
      </c>
      <c r="G83" s="30" t="s">
        <v>96</v>
      </c>
      <c r="H83" s="38">
        <v>977</v>
      </c>
      <c r="I83" s="38">
        <v>510</v>
      </c>
      <c r="J83" s="38">
        <v>705</v>
      </c>
      <c r="K83" s="38">
        <v>118</v>
      </c>
      <c r="L83" s="38">
        <v>355</v>
      </c>
      <c r="M83" s="38">
        <v>78</v>
      </c>
      <c r="N83" s="38">
        <v>98</v>
      </c>
      <c r="O83" s="38">
        <v>0</v>
      </c>
      <c r="P83" s="36">
        <v>42</v>
      </c>
      <c r="Q83" s="37">
        <v>44</v>
      </c>
      <c r="R83" s="37">
        <v>46</v>
      </c>
    </row>
    <row r="84" spans="1:18" s="31" customFormat="1" x14ac:dyDescent="0.25">
      <c r="A84" s="29"/>
      <c r="B84" s="32"/>
      <c r="C84" s="33"/>
      <c r="D84" s="34"/>
      <c r="E84" s="23" t="s">
        <v>97</v>
      </c>
      <c r="F84" s="24"/>
      <c r="G84" s="30" t="s">
        <v>1</v>
      </c>
      <c r="H84" s="26">
        <f t="shared" ref="H84:R84" si="22">SUM(H85:H87)</f>
        <v>122002736</v>
      </c>
      <c r="I84" s="26">
        <f t="shared" si="22"/>
        <v>106651910</v>
      </c>
      <c r="J84" s="26">
        <f t="shared" si="22"/>
        <v>113043886</v>
      </c>
      <c r="K84" s="26">
        <f t="shared" si="22"/>
        <v>117156149</v>
      </c>
      <c r="L84" s="26">
        <f t="shared" si="22"/>
        <v>132897424</v>
      </c>
      <c r="M84" s="26">
        <f t="shared" si="22"/>
        <v>134326728</v>
      </c>
      <c r="N84" s="26">
        <f t="shared" si="22"/>
        <v>138241575</v>
      </c>
      <c r="O84" s="26">
        <f t="shared" si="22"/>
        <v>6400907</v>
      </c>
      <c r="P84" s="27">
        <f t="shared" si="22"/>
        <v>154149385</v>
      </c>
      <c r="Q84" s="26">
        <f t="shared" si="22"/>
        <v>161170181</v>
      </c>
      <c r="R84" s="26">
        <f t="shared" si="22"/>
        <v>168299772</v>
      </c>
    </row>
    <row r="85" spans="1:18" s="31" customFormat="1" x14ac:dyDescent="0.25">
      <c r="A85" s="29"/>
      <c r="B85" s="32"/>
      <c r="C85" s="33"/>
      <c r="D85" s="34"/>
      <c r="E85" s="34"/>
      <c r="F85" s="24" t="s">
        <v>98</v>
      </c>
      <c r="G85" s="30" t="s">
        <v>99</v>
      </c>
      <c r="H85" s="35">
        <v>122002736</v>
      </c>
      <c r="I85" s="35">
        <v>105023124</v>
      </c>
      <c r="J85" s="35">
        <v>113043886</v>
      </c>
      <c r="K85" s="35">
        <v>115730036</v>
      </c>
      <c r="L85" s="35">
        <v>132897424</v>
      </c>
      <c r="M85" s="35">
        <v>132511479</v>
      </c>
      <c r="N85" s="35">
        <v>138241575</v>
      </c>
      <c r="O85" s="35">
        <v>5653876</v>
      </c>
      <c r="P85" s="36">
        <v>154149385</v>
      </c>
      <c r="Q85" s="37">
        <v>161170181</v>
      </c>
      <c r="R85" s="37">
        <v>168299772</v>
      </c>
    </row>
    <row r="86" spans="1:18" s="31" customFormat="1" x14ac:dyDescent="0.25">
      <c r="A86" s="29"/>
      <c r="B86" s="32"/>
      <c r="C86" s="33"/>
      <c r="D86" s="34"/>
      <c r="E86" s="34"/>
      <c r="F86" s="24" t="s">
        <v>100</v>
      </c>
      <c r="G86" s="30" t="s">
        <v>99</v>
      </c>
      <c r="H86" s="38">
        <v>0</v>
      </c>
      <c r="I86" s="35">
        <v>1158088</v>
      </c>
      <c r="J86" s="38">
        <v>0</v>
      </c>
      <c r="K86" s="35">
        <v>1071659</v>
      </c>
      <c r="L86" s="38">
        <v>0</v>
      </c>
      <c r="M86" s="35">
        <v>1423044</v>
      </c>
      <c r="N86" s="38">
        <v>0</v>
      </c>
      <c r="O86" s="35">
        <v>615984</v>
      </c>
      <c r="P86" s="36"/>
      <c r="Q86" s="37"/>
      <c r="R86" s="37"/>
    </row>
    <row r="87" spans="1:18" s="31" customFormat="1" x14ac:dyDescent="0.25">
      <c r="A87" s="29"/>
      <c r="B87" s="32"/>
      <c r="C87" s="33"/>
      <c r="D87" s="34"/>
      <c r="E87" s="34"/>
      <c r="F87" s="24" t="s">
        <v>101</v>
      </c>
      <c r="G87" s="30" t="s">
        <v>99</v>
      </c>
      <c r="H87" s="38">
        <v>0</v>
      </c>
      <c r="I87" s="35">
        <v>470698</v>
      </c>
      <c r="J87" s="38">
        <v>0</v>
      </c>
      <c r="K87" s="35">
        <v>354454</v>
      </c>
      <c r="L87" s="38">
        <v>0</v>
      </c>
      <c r="M87" s="35">
        <v>392205</v>
      </c>
      <c r="N87" s="38">
        <v>0</v>
      </c>
      <c r="O87" s="35">
        <v>131047</v>
      </c>
      <c r="P87" s="36"/>
      <c r="Q87" s="37"/>
      <c r="R87" s="37"/>
    </row>
    <row r="88" spans="1:18" s="31" customFormat="1" x14ac:dyDescent="0.25">
      <c r="A88" s="29"/>
      <c r="B88" s="22" t="s">
        <v>102</v>
      </c>
      <c r="C88" s="22"/>
      <c r="D88" s="23"/>
      <c r="E88" s="23"/>
      <c r="F88" s="24"/>
      <c r="G88" s="30" t="s">
        <v>1</v>
      </c>
      <c r="H88" s="26">
        <f t="shared" ref="H88:R88" si="23">H89+H116</f>
        <v>1638114236</v>
      </c>
      <c r="I88" s="26">
        <f t="shared" si="23"/>
        <v>1532704484</v>
      </c>
      <c r="J88" s="26">
        <f t="shared" si="23"/>
        <v>1682839175</v>
      </c>
      <c r="K88" s="26">
        <f t="shared" si="23"/>
        <v>1794622310</v>
      </c>
      <c r="L88" s="26">
        <f t="shared" si="23"/>
        <v>2490902676</v>
      </c>
      <c r="M88" s="26">
        <f t="shared" si="23"/>
        <v>1674440528</v>
      </c>
      <c r="N88" s="26">
        <f t="shared" si="23"/>
        <v>1600609721</v>
      </c>
      <c r="O88" s="26">
        <f t="shared" si="23"/>
        <v>462379920</v>
      </c>
      <c r="P88" s="27">
        <f t="shared" si="23"/>
        <v>1543243007.4125493</v>
      </c>
      <c r="Q88" s="26">
        <f t="shared" si="23"/>
        <v>1637224888.1696632</v>
      </c>
      <c r="R88" s="26">
        <f t="shared" si="23"/>
        <v>1736329496.6029723</v>
      </c>
    </row>
    <row r="89" spans="1:18" s="31" customFormat="1" x14ac:dyDescent="0.25">
      <c r="A89" s="29"/>
      <c r="B89" s="32"/>
      <c r="C89" s="22" t="s">
        <v>103</v>
      </c>
      <c r="D89" s="23"/>
      <c r="E89" s="23"/>
      <c r="F89" s="24"/>
      <c r="G89" s="30" t="s">
        <v>1</v>
      </c>
      <c r="H89" s="26">
        <f>H90</f>
        <v>1451473194</v>
      </c>
      <c r="I89" s="26">
        <f t="shared" ref="I89:R90" si="24">I90</f>
        <v>1444225349</v>
      </c>
      <c r="J89" s="26">
        <f t="shared" si="24"/>
        <v>1498415994</v>
      </c>
      <c r="K89" s="26">
        <f t="shared" si="24"/>
        <v>1561661921</v>
      </c>
      <c r="L89" s="26">
        <f t="shared" si="24"/>
        <v>2207647588</v>
      </c>
      <c r="M89" s="26">
        <f t="shared" si="24"/>
        <v>1469352966</v>
      </c>
      <c r="N89" s="26">
        <f t="shared" si="24"/>
        <v>1382794515</v>
      </c>
      <c r="O89" s="26">
        <f t="shared" si="24"/>
        <v>389857413</v>
      </c>
      <c r="P89" s="27">
        <f t="shared" si="24"/>
        <v>1310469794.7173462</v>
      </c>
      <c r="Q89" s="26">
        <f t="shared" si="24"/>
        <v>1402086192.6875081</v>
      </c>
      <c r="R89" s="26">
        <f t="shared" si="24"/>
        <v>1498801397.2159958</v>
      </c>
    </row>
    <row r="90" spans="1:18" s="31" customFormat="1" x14ac:dyDescent="0.25">
      <c r="A90" s="29"/>
      <c r="B90" s="32"/>
      <c r="C90" s="33"/>
      <c r="D90" s="23" t="s">
        <v>104</v>
      </c>
      <c r="E90" s="23"/>
      <c r="F90" s="24"/>
      <c r="G90" s="30" t="s">
        <v>1</v>
      </c>
      <c r="H90" s="26">
        <f>H91</f>
        <v>1451473194</v>
      </c>
      <c r="I90" s="26">
        <f t="shared" si="24"/>
        <v>1444225349</v>
      </c>
      <c r="J90" s="26">
        <f t="shared" si="24"/>
        <v>1498415994</v>
      </c>
      <c r="K90" s="26">
        <f t="shared" si="24"/>
        <v>1561661921</v>
      </c>
      <c r="L90" s="26">
        <f t="shared" si="24"/>
        <v>2207647588</v>
      </c>
      <c r="M90" s="26">
        <f t="shared" si="24"/>
        <v>1469352966</v>
      </c>
      <c r="N90" s="26">
        <f t="shared" si="24"/>
        <v>1382794515</v>
      </c>
      <c r="O90" s="26">
        <f t="shared" si="24"/>
        <v>389857413</v>
      </c>
      <c r="P90" s="27">
        <f t="shared" si="24"/>
        <v>1310469794.7173462</v>
      </c>
      <c r="Q90" s="26">
        <f t="shared" si="24"/>
        <v>1402086192.6875081</v>
      </c>
      <c r="R90" s="26">
        <f t="shared" si="24"/>
        <v>1498801397.2159958</v>
      </c>
    </row>
    <row r="91" spans="1:18" s="31" customFormat="1" x14ac:dyDescent="0.25">
      <c r="A91" s="29"/>
      <c r="B91" s="32"/>
      <c r="C91" s="33"/>
      <c r="D91" s="34"/>
      <c r="E91" s="23" t="s">
        <v>105</v>
      </c>
      <c r="F91" s="24"/>
      <c r="G91" s="30" t="s">
        <v>1</v>
      </c>
      <c r="H91" s="26">
        <f t="shared" ref="H91:R91" si="25">SUM(H92:H115)</f>
        <v>1451473194</v>
      </c>
      <c r="I91" s="26">
        <f t="shared" si="25"/>
        <v>1444225349</v>
      </c>
      <c r="J91" s="26">
        <f t="shared" si="25"/>
        <v>1498415994</v>
      </c>
      <c r="K91" s="26">
        <f t="shared" si="25"/>
        <v>1561661921</v>
      </c>
      <c r="L91" s="26">
        <f t="shared" si="25"/>
        <v>2207647588</v>
      </c>
      <c r="M91" s="26">
        <f t="shared" si="25"/>
        <v>1469352966</v>
      </c>
      <c r="N91" s="26">
        <f t="shared" si="25"/>
        <v>1382794515</v>
      </c>
      <c r="O91" s="26">
        <f t="shared" si="25"/>
        <v>389857413</v>
      </c>
      <c r="P91" s="27">
        <f t="shared" si="25"/>
        <v>1310469794.7173462</v>
      </c>
      <c r="Q91" s="26">
        <f t="shared" si="25"/>
        <v>1402086192.6875081</v>
      </c>
      <c r="R91" s="26">
        <f t="shared" si="25"/>
        <v>1498801397.2159958</v>
      </c>
    </row>
    <row r="92" spans="1:18" s="31" customFormat="1" x14ac:dyDescent="0.25">
      <c r="A92" s="29"/>
      <c r="B92" s="32"/>
      <c r="C92" s="33"/>
      <c r="D92" s="34"/>
      <c r="E92" s="34"/>
      <c r="F92" s="24" t="s">
        <v>106</v>
      </c>
      <c r="G92" s="30" t="s">
        <v>107</v>
      </c>
      <c r="H92" s="38"/>
      <c r="I92" s="38"/>
      <c r="J92" s="38"/>
      <c r="K92" s="38"/>
      <c r="L92" s="35">
        <v>2100000</v>
      </c>
      <c r="M92" s="38">
        <v>0</v>
      </c>
      <c r="N92" s="38"/>
      <c r="O92" s="38"/>
      <c r="P92" s="44"/>
      <c r="Q92" s="45"/>
      <c r="R92" s="45"/>
    </row>
    <row r="93" spans="1:18" s="31" customFormat="1" x14ac:dyDescent="0.25">
      <c r="A93" s="29"/>
      <c r="B93" s="32"/>
      <c r="C93" s="33"/>
      <c r="D93" s="34"/>
      <c r="E93" s="34"/>
      <c r="F93" s="24" t="s">
        <v>106</v>
      </c>
      <c r="G93" s="30" t="s">
        <v>108</v>
      </c>
      <c r="H93" s="38"/>
      <c r="I93" s="38"/>
      <c r="J93" s="38"/>
      <c r="K93" s="38"/>
      <c r="L93" s="38"/>
      <c r="M93" s="38"/>
      <c r="N93" s="35">
        <v>23565993</v>
      </c>
      <c r="O93" s="38">
        <v>0</v>
      </c>
      <c r="P93" s="46"/>
      <c r="Q93" s="47"/>
      <c r="R93" s="48"/>
    </row>
    <row r="94" spans="1:18" s="31" customFormat="1" x14ac:dyDescent="0.25">
      <c r="A94" s="29"/>
      <c r="B94" s="32"/>
      <c r="C94" s="33"/>
      <c r="D94" s="34"/>
      <c r="E94" s="34"/>
      <c r="F94" s="24" t="s">
        <v>106</v>
      </c>
      <c r="G94" s="30" t="s">
        <v>109</v>
      </c>
      <c r="H94" s="38"/>
      <c r="I94" s="38"/>
      <c r="J94" s="38"/>
      <c r="K94" s="38"/>
      <c r="L94" s="38">
        <v>0</v>
      </c>
      <c r="M94" s="35">
        <v>744159</v>
      </c>
      <c r="N94" s="35">
        <v>2002233</v>
      </c>
      <c r="O94" s="35">
        <v>31949</v>
      </c>
      <c r="P94" s="49"/>
      <c r="Q94" s="50"/>
      <c r="R94" s="50"/>
    </row>
    <row r="95" spans="1:18" s="31" customFormat="1" ht="21" x14ac:dyDescent="0.25">
      <c r="A95" s="29"/>
      <c r="B95" s="32"/>
      <c r="C95" s="33"/>
      <c r="D95" s="34"/>
      <c r="E95" s="34"/>
      <c r="F95" s="24" t="s">
        <v>110</v>
      </c>
      <c r="G95" s="30" t="s">
        <v>111</v>
      </c>
      <c r="H95" s="38">
        <v>0</v>
      </c>
      <c r="I95" s="35">
        <v>-325541</v>
      </c>
      <c r="J95" s="38">
        <v>0</v>
      </c>
      <c r="K95" s="38">
        <v>-365</v>
      </c>
      <c r="L95" s="38">
        <v>0</v>
      </c>
      <c r="M95" s="38">
        <v>0</v>
      </c>
      <c r="N95" s="38">
        <v>0</v>
      </c>
      <c r="O95" s="35">
        <v>310057</v>
      </c>
      <c r="P95" s="49"/>
      <c r="Q95" s="50"/>
      <c r="R95" s="50"/>
    </row>
    <row r="96" spans="1:18" s="31" customFormat="1" ht="21" x14ac:dyDescent="0.25">
      <c r="A96" s="29"/>
      <c r="B96" s="32"/>
      <c r="C96" s="33"/>
      <c r="D96" s="34"/>
      <c r="E96" s="34"/>
      <c r="F96" s="51" t="s">
        <v>110</v>
      </c>
      <c r="G96" s="30" t="s">
        <v>112</v>
      </c>
      <c r="H96" s="35">
        <v>931818364</v>
      </c>
      <c r="I96" s="35">
        <v>867396131</v>
      </c>
      <c r="J96" s="35">
        <v>1006326859</v>
      </c>
      <c r="K96" s="35">
        <v>876006883</v>
      </c>
      <c r="L96" s="35">
        <v>1639393236</v>
      </c>
      <c r="M96" s="35">
        <v>927875881</v>
      </c>
      <c r="N96" s="35">
        <v>993735013</v>
      </c>
      <c r="O96" s="35">
        <v>310336448</v>
      </c>
      <c r="P96" s="52">
        <f t="shared" ref="P96" si="26">M96*$P$2*$P$3</f>
        <v>992446151.16070855</v>
      </c>
      <c r="Q96" s="53">
        <f>P96*$Q$2*$Q$3</f>
        <v>1061829163.2035815</v>
      </c>
      <c r="R96" s="53">
        <f>Q96*$R$2*$R$3</f>
        <v>1135073607.9667828</v>
      </c>
    </row>
    <row r="97" spans="1:18" s="31" customFormat="1" ht="21" x14ac:dyDescent="0.25">
      <c r="A97" s="29"/>
      <c r="B97" s="32"/>
      <c r="C97" s="33"/>
      <c r="D97" s="34"/>
      <c r="E97" s="34"/>
      <c r="F97" s="24" t="s">
        <v>110</v>
      </c>
      <c r="G97" s="30" t="s">
        <v>108</v>
      </c>
      <c r="H97" s="38"/>
      <c r="I97" s="38"/>
      <c r="J97" s="38"/>
      <c r="K97" s="38"/>
      <c r="L97" s="35">
        <v>4600000</v>
      </c>
      <c r="M97" s="38">
        <v>0</v>
      </c>
      <c r="N97" s="38"/>
      <c r="O97" s="38"/>
      <c r="P97" s="54"/>
      <c r="Q97" s="55"/>
      <c r="R97" s="55"/>
    </row>
    <row r="98" spans="1:18" s="31" customFormat="1" x14ac:dyDescent="0.25">
      <c r="A98" s="29"/>
      <c r="B98" s="32"/>
      <c r="C98" s="33"/>
      <c r="D98" s="34"/>
      <c r="E98" s="34"/>
      <c r="F98" s="56" t="s">
        <v>113</v>
      </c>
      <c r="G98" s="30" t="s">
        <v>112</v>
      </c>
      <c r="H98" s="35">
        <v>224209733</v>
      </c>
      <c r="I98" s="35">
        <v>161971238</v>
      </c>
      <c r="J98" s="35">
        <v>173020155</v>
      </c>
      <c r="K98" s="35">
        <v>177581286</v>
      </c>
      <c r="L98" s="35">
        <v>192000000</v>
      </c>
      <c r="M98" s="35">
        <v>115886225</v>
      </c>
      <c r="N98" s="38"/>
      <c r="O98" s="38"/>
      <c r="P98" s="49"/>
      <c r="Q98" s="50"/>
      <c r="R98" s="50"/>
    </row>
    <row r="99" spans="1:18" s="31" customFormat="1" ht="21" x14ac:dyDescent="0.25">
      <c r="A99" s="29"/>
      <c r="B99" s="32"/>
      <c r="C99" s="33"/>
      <c r="D99" s="34"/>
      <c r="E99" s="34"/>
      <c r="F99" s="51" t="s">
        <v>114</v>
      </c>
      <c r="G99" s="30" t="s">
        <v>112</v>
      </c>
      <c r="H99" s="35">
        <v>190949133</v>
      </c>
      <c r="I99" s="35">
        <v>170168695</v>
      </c>
      <c r="J99" s="35">
        <v>206217487</v>
      </c>
      <c r="K99" s="35">
        <v>216527944</v>
      </c>
      <c r="L99" s="35">
        <v>243153241</v>
      </c>
      <c r="M99" s="35">
        <v>215312033</v>
      </c>
      <c r="N99" s="35">
        <v>236975740</v>
      </c>
      <c r="O99" s="35">
        <v>51294999</v>
      </c>
      <c r="P99" s="52">
        <f t="shared" ref="P99:P108" si="27">M99*$P$2*$P$3</f>
        <v>230295455.27052823</v>
      </c>
      <c r="Q99" s="53">
        <f t="shared" ref="Q99:Q115" si="28">P99*$Q$2*$Q$3</f>
        <v>246395666.1764462</v>
      </c>
      <c r="R99" s="53">
        <f t="shared" ref="R99:R115" si="29">Q99*$R$2*$R$3</f>
        <v>263391916.03146437</v>
      </c>
    </row>
    <row r="100" spans="1:18" s="31" customFormat="1" x14ac:dyDescent="0.25">
      <c r="A100" s="29"/>
      <c r="B100" s="32"/>
      <c r="C100" s="33"/>
      <c r="D100" s="34"/>
      <c r="E100" s="34"/>
      <c r="F100" s="56" t="s">
        <v>115</v>
      </c>
      <c r="G100" s="30" t="s">
        <v>112</v>
      </c>
      <c r="H100" s="35">
        <v>35925262</v>
      </c>
      <c r="I100" s="35">
        <v>44117491</v>
      </c>
      <c r="J100" s="35">
        <v>38797856</v>
      </c>
      <c r="K100" s="35">
        <v>54492938</v>
      </c>
      <c r="L100" s="35">
        <v>51600000</v>
      </c>
      <c r="M100" s="35">
        <v>41964181</v>
      </c>
      <c r="N100" s="38"/>
      <c r="O100" s="38"/>
      <c r="P100" s="49"/>
      <c r="Q100" s="50"/>
      <c r="R100" s="50"/>
    </row>
    <row r="101" spans="1:18" s="31" customFormat="1" ht="21" x14ac:dyDescent="0.25">
      <c r="A101" s="29"/>
      <c r="B101" s="32"/>
      <c r="C101" s="33"/>
      <c r="D101" s="34"/>
      <c r="E101" s="34"/>
      <c r="F101" s="51" t="s">
        <v>116</v>
      </c>
      <c r="G101" s="30" t="s">
        <v>112</v>
      </c>
      <c r="H101" s="35">
        <v>24723730</v>
      </c>
      <c r="I101" s="35">
        <v>23509364</v>
      </c>
      <c r="J101" s="35">
        <v>26700647</v>
      </c>
      <c r="K101" s="35">
        <v>44907094</v>
      </c>
      <c r="L101" s="35">
        <v>24230104</v>
      </c>
      <c r="M101" s="35">
        <v>21679401</v>
      </c>
      <c r="N101" s="35">
        <v>49147891</v>
      </c>
      <c r="O101" s="35">
        <v>5804763</v>
      </c>
      <c r="P101" s="52">
        <f t="shared" si="27"/>
        <v>23188056.207185339</v>
      </c>
      <c r="Q101" s="53">
        <f t="shared" si="28"/>
        <v>24809158.955372054</v>
      </c>
      <c r="R101" s="53">
        <f t="shared" si="29"/>
        <v>26520482.335534144</v>
      </c>
    </row>
    <row r="102" spans="1:18" s="31" customFormat="1" x14ac:dyDescent="0.25">
      <c r="A102" s="29"/>
      <c r="B102" s="32"/>
      <c r="C102" s="33"/>
      <c r="D102" s="34"/>
      <c r="E102" s="34"/>
      <c r="F102" s="56" t="s">
        <v>117</v>
      </c>
      <c r="G102" s="30" t="s">
        <v>112</v>
      </c>
      <c r="H102" s="35">
        <v>4299</v>
      </c>
      <c r="I102" s="35">
        <v>17207</v>
      </c>
      <c r="J102" s="35">
        <v>4643</v>
      </c>
      <c r="K102" s="35">
        <v>137614</v>
      </c>
      <c r="L102" s="35">
        <v>16800</v>
      </c>
      <c r="M102" s="35">
        <v>7525</v>
      </c>
      <c r="N102" s="38"/>
      <c r="O102" s="38"/>
      <c r="P102" s="49"/>
      <c r="Q102" s="50"/>
      <c r="R102" s="50"/>
    </row>
    <row r="103" spans="1:18" s="31" customFormat="1" x14ac:dyDescent="0.25">
      <c r="A103" s="29"/>
      <c r="B103" s="32"/>
      <c r="C103" s="33"/>
      <c r="D103" s="34"/>
      <c r="E103" s="34"/>
      <c r="F103" s="51" t="s">
        <v>118</v>
      </c>
      <c r="G103" s="30" t="s">
        <v>119</v>
      </c>
      <c r="H103" s="35">
        <v>108471</v>
      </c>
      <c r="I103" s="35">
        <v>204240</v>
      </c>
      <c r="J103" s="35">
        <v>117144</v>
      </c>
      <c r="K103" s="35">
        <v>233624</v>
      </c>
      <c r="L103" s="35">
        <v>125075</v>
      </c>
      <c r="M103" s="35">
        <v>230767</v>
      </c>
      <c r="N103" s="35">
        <v>281255</v>
      </c>
      <c r="O103" s="35">
        <v>77751</v>
      </c>
      <c r="P103" s="52">
        <f t="shared" si="27"/>
        <v>246825.92322377997</v>
      </c>
      <c r="Q103" s="53">
        <f t="shared" si="28"/>
        <v>264081.79749312921</v>
      </c>
      <c r="R103" s="53">
        <f t="shared" si="29"/>
        <v>282298.02784330654</v>
      </c>
    </row>
    <row r="104" spans="1:18" s="31" customFormat="1" x14ac:dyDescent="0.25">
      <c r="A104" s="29"/>
      <c r="B104" s="32"/>
      <c r="C104" s="33"/>
      <c r="D104" s="34"/>
      <c r="E104" s="34"/>
      <c r="F104" s="51" t="s">
        <v>120</v>
      </c>
      <c r="G104" s="30" t="s">
        <v>121</v>
      </c>
      <c r="H104" s="35">
        <v>2168566</v>
      </c>
      <c r="I104" s="35">
        <v>1963288</v>
      </c>
      <c r="J104" s="35">
        <v>2341965</v>
      </c>
      <c r="K104" s="35">
        <v>2123258</v>
      </c>
      <c r="L104" s="35">
        <v>2500534</v>
      </c>
      <c r="M104" s="35">
        <v>2218590</v>
      </c>
      <c r="N104" s="35">
        <v>2788521</v>
      </c>
      <c r="O104" s="35">
        <v>738781</v>
      </c>
      <c r="P104" s="52">
        <f t="shared" si="27"/>
        <v>2372980.2138306</v>
      </c>
      <c r="Q104" s="53">
        <f t="shared" si="28"/>
        <v>2538877.8945875345</v>
      </c>
      <c r="R104" s="53">
        <f t="shared" si="29"/>
        <v>2714008.4223172357</v>
      </c>
    </row>
    <row r="105" spans="1:18" s="31" customFormat="1" x14ac:dyDescent="0.25">
      <c r="A105" s="29"/>
      <c r="B105" s="32"/>
      <c r="C105" s="33"/>
      <c r="D105" s="34"/>
      <c r="E105" s="34"/>
      <c r="F105" s="51" t="s">
        <v>122</v>
      </c>
      <c r="G105" s="30" t="s">
        <v>119</v>
      </c>
      <c r="H105" s="35">
        <v>14215688</v>
      </c>
      <c r="I105" s="35">
        <v>16542131</v>
      </c>
      <c r="J105" s="35">
        <v>15352379</v>
      </c>
      <c r="K105" s="35">
        <v>17941365</v>
      </c>
      <c r="L105" s="35">
        <v>16391858</v>
      </c>
      <c r="M105" s="35">
        <v>18026221</v>
      </c>
      <c r="N105" s="35">
        <v>21599221</v>
      </c>
      <c r="O105" s="35">
        <v>5615785</v>
      </c>
      <c r="P105" s="52">
        <f t="shared" si="27"/>
        <v>19280653.82208414</v>
      </c>
      <c r="Q105" s="53">
        <f t="shared" si="28"/>
        <v>20628585.732311785</v>
      </c>
      <c r="R105" s="53">
        <f t="shared" si="29"/>
        <v>22051535.261833787</v>
      </c>
    </row>
    <row r="106" spans="1:18" s="31" customFormat="1" x14ac:dyDescent="0.25">
      <c r="A106" s="29"/>
      <c r="B106" s="32"/>
      <c r="C106" s="33"/>
      <c r="D106" s="34"/>
      <c r="E106" s="34"/>
      <c r="F106" s="51" t="s">
        <v>123</v>
      </c>
      <c r="G106" s="30" t="s">
        <v>121</v>
      </c>
      <c r="H106" s="35">
        <v>15663861</v>
      </c>
      <c r="I106" s="35">
        <v>14375596</v>
      </c>
      <c r="J106" s="35">
        <v>16916348</v>
      </c>
      <c r="K106" s="35">
        <v>16728247</v>
      </c>
      <c r="L106" s="35">
        <v>18061720</v>
      </c>
      <c r="M106" s="35">
        <v>18046154</v>
      </c>
      <c r="N106" s="35">
        <v>21054174</v>
      </c>
      <c r="O106" s="35">
        <v>5782078</v>
      </c>
      <c r="P106" s="52">
        <f t="shared" si="27"/>
        <v>19301973.946398363</v>
      </c>
      <c r="Q106" s="53">
        <f t="shared" si="28"/>
        <v>20651396.370182153</v>
      </c>
      <c r="R106" s="53">
        <f t="shared" si="29"/>
        <v>22075919.366099134</v>
      </c>
    </row>
    <row r="107" spans="1:18" s="31" customFormat="1" ht="21" x14ac:dyDescent="0.25">
      <c r="A107" s="29"/>
      <c r="B107" s="32"/>
      <c r="C107" s="33"/>
      <c r="D107" s="34"/>
      <c r="E107" s="34"/>
      <c r="F107" s="51" t="s">
        <v>124</v>
      </c>
      <c r="G107" s="30" t="s">
        <v>119</v>
      </c>
      <c r="H107" s="35">
        <v>1522254</v>
      </c>
      <c r="I107" s="35">
        <v>2703915</v>
      </c>
      <c r="J107" s="35">
        <v>1643974</v>
      </c>
      <c r="K107" s="35">
        <v>3448851</v>
      </c>
      <c r="L107" s="35">
        <v>1755284</v>
      </c>
      <c r="M107" s="35">
        <v>3905034</v>
      </c>
      <c r="N107" s="35">
        <v>4340725</v>
      </c>
      <c r="O107" s="35">
        <v>1377798</v>
      </c>
      <c r="P107" s="52">
        <f t="shared" si="27"/>
        <v>4176782.7387375599</v>
      </c>
      <c r="Q107" s="53">
        <f t="shared" si="28"/>
        <v>4468786.2562315427</v>
      </c>
      <c r="R107" s="53">
        <f t="shared" si="29"/>
        <v>4777040.8977932669</v>
      </c>
    </row>
    <row r="108" spans="1:18" s="31" customFormat="1" ht="21" x14ac:dyDescent="0.25">
      <c r="A108" s="29"/>
      <c r="B108" s="32"/>
      <c r="C108" s="33"/>
      <c r="D108" s="34"/>
      <c r="E108" s="34"/>
      <c r="F108" s="51" t="s">
        <v>125</v>
      </c>
      <c r="G108" s="30" t="s">
        <v>121</v>
      </c>
      <c r="H108" s="35">
        <v>8733727</v>
      </c>
      <c r="I108" s="35">
        <v>7821677</v>
      </c>
      <c r="J108" s="35">
        <v>9432079</v>
      </c>
      <c r="K108" s="35">
        <v>9095821</v>
      </c>
      <c r="L108" s="35">
        <v>10070706</v>
      </c>
      <c r="M108" s="35">
        <v>9845886</v>
      </c>
      <c r="N108" s="35">
        <v>11149358</v>
      </c>
      <c r="O108" s="35">
        <v>3491064</v>
      </c>
      <c r="P108" s="52">
        <f t="shared" si="27"/>
        <v>10531054.70845524</v>
      </c>
      <c r="Q108" s="53">
        <f t="shared" si="28"/>
        <v>11267292.432594072</v>
      </c>
      <c r="R108" s="53">
        <f t="shared" si="29"/>
        <v>12044504.630948195</v>
      </c>
    </row>
    <row r="109" spans="1:18" s="31" customFormat="1" x14ac:dyDescent="0.25">
      <c r="A109" s="29"/>
      <c r="B109" s="32"/>
      <c r="C109" s="33"/>
      <c r="D109" s="34"/>
      <c r="E109" s="34"/>
      <c r="F109" s="56" t="s">
        <v>126</v>
      </c>
      <c r="G109" s="30" t="s">
        <v>112</v>
      </c>
      <c r="H109" s="38">
        <v>0</v>
      </c>
      <c r="I109" s="35">
        <v>90243375</v>
      </c>
      <c r="J109" s="38">
        <v>0</v>
      </c>
      <c r="K109" s="35">
        <v>91163910</v>
      </c>
      <c r="L109" s="38">
        <v>0</v>
      </c>
      <c r="M109" s="35">
        <v>54517980</v>
      </c>
      <c r="N109" s="38"/>
      <c r="O109" s="38"/>
      <c r="P109" s="49"/>
      <c r="Q109" s="50"/>
      <c r="R109" s="50"/>
    </row>
    <row r="110" spans="1:18" s="31" customFormat="1" x14ac:dyDescent="0.25">
      <c r="A110" s="29"/>
      <c r="B110" s="32"/>
      <c r="C110" s="33"/>
      <c r="D110" s="34"/>
      <c r="E110" s="34"/>
      <c r="F110" s="56" t="s">
        <v>127</v>
      </c>
      <c r="G110" s="30" t="s">
        <v>112</v>
      </c>
      <c r="H110" s="38">
        <v>0</v>
      </c>
      <c r="I110" s="35">
        <v>34287921</v>
      </c>
      <c r="J110" s="38">
        <v>0</v>
      </c>
      <c r="K110" s="35">
        <v>40763282</v>
      </c>
      <c r="L110" s="38">
        <v>0</v>
      </c>
      <c r="M110" s="35">
        <v>25831282</v>
      </c>
      <c r="N110" s="38"/>
      <c r="O110" s="38"/>
      <c r="P110" s="49"/>
      <c r="Q110" s="50"/>
      <c r="R110" s="50"/>
    </row>
    <row r="111" spans="1:18" s="31" customFormat="1" x14ac:dyDescent="0.25">
      <c r="A111" s="29"/>
      <c r="B111" s="32"/>
      <c r="C111" s="33"/>
      <c r="D111" s="34"/>
      <c r="E111" s="34"/>
      <c r="F111" s="56" t="s">
        <v>128</v>
      </c>
      <c r="G111" s="30" t="s">
        <v>112</v>
      </c>
      <c r="H111" s="38">
        <v>0</v>
      </c>
      <c r="I111" s="35">
        <v>7475708</v>
      </c>
      <c r="J111" s="38">
        <v>0</v>
      </c>
      <c r="K111" s="35">
        <v>8246784</v>
      </c>
      <c r="L111" s="38">
        <v>0</v>
      </c>
      <c r="M111" s="35">
        <v>5193260</v>
      </c>
      <c r="N111" s="38"/>
      <c r="O111" s="38"/>
      <c r="P111" s="49"/>
      <c r="Q111" s="50"/>
      <c r="R111" s="50"/>
    </row>
    <row r="112" spans="1:18" s="31" customFormat="1" ht="21" x14ac:dyDescent="0.25">
      <c r="A112" s="29"/>
      <c r="B112" s="32"/>
      <c r="C112" s="33"/>
      <c r="D112" s="34"/>
      <c r="E112" s="34"/>
      <c r="F112" s="51" t="s">
        <v>129</v>
      </c>
      <c r="G112" s="30" t="s">
        <v>107</v>
      </c>
      <c r="H112" s="38"/>
      <c r="I112" s="38"/>
      <c r="J112" s="38"/>
      <c r="K112" s="38"/>
      <c r="L112" s="38">
        <v>0</v>
      </c>
      <c r="M112" s="35">
        <v>3293306</v>
      </c>
      <c r="N112" s="35">
        <v>12934125</v>
      </c>
      <c r="O112" s="35">
        <v>4347557</v>
      </c>
      <c r="P112" s="52">
        <f t="shared" ref="P112:P115" si="30">M112*$P$2*$P$3</f>
        <v>3522484.9909580401</v>
      </c>
      <c r="Q112" s="53">
        <f t="shared" si="28"/>
        <v>3768745.8266342566</v>
      </c>
      <c r="R112" s="53">
        <f t="shared" si="29"/>
        <v>4028712.0293825748</v>
      </c>
    </row>
    <row r="113" spans="1:18" s="31" customFormat="1" ht="21" x14ac:dyDescent="0.25">
      <c r="A113" s="29"/>
      <c r="B113" s="32"/>
      <c r="C113" s="33"/>
      <c r="D113" s="34"/>
      <c r="E113" s="34"/>
      <c r="F113" s="51" t="s">
        <v>130</v>
      </c>
      <c r="G113" s="30" t="s">
        <v>107</v>
      </c>
      <c r="H113" s="38"/>
      <c r="I113" s="38"/>
      <c r="J113" s="38"/>
      <c r="K113" s="38"/>
      <c r="L113" s="38">
        <v>0</v>
      </c>
      <c r="M113" s="35">
        <v>362345</v>
      </c>
      <c r="N113" s="38">
        <v>0</v>
      </c>
      <c r="O113" s="35">
        <v>266177</v>
      </c>
      <c r="P113" s="52">
        <f t="shared" si="30"/>
        <v>387560.34940230002</v>
      </c>
      <c r="Q113" s="53">
        <f t="shared" si="28"/>
        <v>414655.12362100265</v>
      </c>
      <c r="R113" s="53">
        <f t="shared" si="29"/>
        <v>443257.82672081765</v>
      </c>
    </row>
    <row r="114" spans="1:18" s="31" customFormat="1" ht="21" x14ac:dyDescent="0.25">
      <c r="A114" s="29"/>
      <c r="B114" s="32"/>
      <c r="C114" s="33"/>
      <c r="D114" s="34"/>
      <c r="E114" s="34"/>
      <c r="F114" s="51" t="s">
        <v>131</v>
      </c>
      <c r="G114" s="30" t="s">
        <v>107</v>
      </c>
      <c r="H114" s="38"/>
      <c r="I114" s="38"/>
      <c r="J114" s="38"/>
      <c r="K114" s="38"/>
      <c r="L114" s="38">
        <v>0</v>
      </c>
      <c r="M114" s="35">
        <v>29009</v>
      </c>
      <c r="N114" s="38">
        <v>0</v>
      </c>
      <c r="O114" s="35">
        <v>17160</v>
      </c>
      <c r="P114" s="52">
        <f t="shared" si="30"/>
        <v>31027.717164059999</v>
      </c>
      <c r="Q114" s="53">
        <f t="shared" si="28"/>
        <v>33196.899311765483</v>
      </c>
      <c r="R114" s="53">
        <f t="shared" si="29"/>
        <v>35486.804827841413</v>
      </c>
    </row>
    <row r="115" spans="1:18" s="31" customFormat="1" x14ac:dyDescent="0.25">
      <c r="A115" s="29"/>
      <c r="B115" s="32"/>
      <c r="C115" s="33"/>
      <c r="D115" s="34"/>
      <c r="E115" s="34"/>
      <c r="F115" s="51" t="s">
        <v>132</v>
      </c>
      <c r="G115" s="30" t="s">
        <v>112</v>
      </c>
      <c r="H115" s="35">
        <v>1430106</v>
      </c>
      <c r="I115" s="35">
        <v>1752913</v>
      </c>
      <c r="J115" s="35">
        <v>1544458</v>
      </c>
      <c r="K115" s="35">
        <v>2263385</v>
      </c>
      <c r="L115" s="35">
        <v>1649030</v>
      </c>
      <c r="M115" s="35">
        <v>4383727</v>
      </c>
      <c r="N115" s="35">
        <v>3220266</v>
      </c>
      <c r="O115" s="35">
        <v>365046</v>
      </c>
      <c r="P115" s="52">
        <f t="shared" si="30"/>
        <v>4688787.6686701803</v>
      </c>
      <c r="Q115" s="53">
        <f t="shared" si="28"/>
        <v>5016586.0191412251</v>
      </c>
      <c r="R115" s="53">
        <f t="shared" si="29"/>
        <v>5362627.6144485781</v>
      </c>
    </row>
    <row r="116" spans="1:18" s="31" customFormat="1" x14ac:dyDescent="0.25">
      <c r="A116" s="29"/>
      <c r="B116" s="32"/>
      <c r="C116" s="22" t="s">
        <v>133</v>
      </c>
      <c r="D116" s="23"/>
      <c r="E116" s="23"/>
      <c r="F116" s="24"/>
      <c r="G116" s="30" t="s">
        <v>1</v>
      </c>
      <c r="H116" s="26">
        <f>H117</f>
        <v>186641042</v>
      </c>
      <c r="I116" s="26">
        <f t="shared" ref="I116:R116" si="31">I117</f>
        <v>88479135</v>
      </c>
      <c r="J116" s="26">
        <f t="shared" si="31"/>
        <v>184423181</v>
      </c>
      <c r="K116" s="26">
        <f t="shared" si="31"/>
        <v>232960389</v>
      </c>
      <c r="L116" s="26">
        <f t="shared" si="31"/>
        <v>283255088</v>
      </c>
      <c r="M116" s="57">
        <f t="shared" si="31"/>
        <v>205087562</v>
      </c>
      <c r="N116" s="57">
        <f t="shared" si="31"/>
        <v>217815206</v>
      </c>
      <c r="O116" s="26">
        <f t="shared" si="31"/>
        <v>72522507</v>
      </c>
      <c r="P116" s="27">
        <f t="shared" si="31"/>
        <v>232773212.69520301</v>
      </c>
      <c r="Q116" s="26">
        <f t="shared" si="31"/>
        <v>235138695.48215503</v>
      </c>
      <c r="R116" s="26">
        <f t="shared" si="31"/>
        <v>237528099.38697657</v>
      </c>
    </row>
    <row r="117" spans="1:18" s="31" customFormat="1" x14ac:dyDescent="0.25">
      <c r="A117" s="29"/>
      <c r="B117" s="32"/>
      <c r="C117" s="33"/>
      <c r="D117" s="23" t="s">
        <v>134</v>
      </c>
      <c r="E117" s="23"/>
      <c r="F117" s="24"/>
      <c r="G117" s="30" t="s">
        <v>1</v>
      </c>
      <c r="H117" s="26">
        <f>H118+H122</f>
        <v>186641042</v>
      </c>
      <c r="I117" s="26">
        <f t="shared" ref="I117:R117" si="32">I118+I122</f>
        <v>88479135</v>
      </c>
      <c r="J117" s="26">
        <f t="shared" si="32"/>
        <v>184423181</v>
      </c>
      <c r="K117" s="26">
        <f t="shared" si="32"/>
        <v>232960389</v>
      </c>
      <c r="L117" s="26">
        <f t="shared" si="32"/>
        <v>283255088</v>
      </c>
      <c r="M117" s="57">
        <f t="shared" si="32"/>
        <v>205087562</v>
      </c>
      <c r="N117" s="57">
        <f t="shared" si="32"/>
        <v>217815206</v>
      </c>
      <c r="O117" s="26">
        <f t="shared" si="32"/>
        <v>72522507</v>
      </c>
      <c r="P117" s="27">
        <f t="shared" si="32"/>
        <v>232773212.69520301</v>
      </c>
      <c r="Q117" s="26">
        <f t="shared" si="32"/>
        <v>235138695.48215503</v>
      </c>
      <c r="R117" s="26">
        <f t="shared" si="32"/>
        <v>237528099.38697657</v>
      </c>
    </row>
    <row r="118" spans="1:18" s="31" customFormat="1" x14ac:dyDescent="0.25">
      <c r="A118" s="29"/>
      <c r="B118" s="32"/>
      <c r="C118" s="33"/>
      <c r="D118" s="34"/>
      <c r="E118" s="23" t="s">
        <v>135</v>
      </c>
      <c r="F118" s="24"/>
      <c r="G118" s="30" t="s">
        <v>1</v>
      </c>
      <c r="H118" s="26">
        <f>SUM(H119:H121)</f>
        <v>3251971</v>
      </c>
      <c r="I118" s="26">
        <f t="shared" ref="I118:R118" si="33">SUM(I119:I121)</f>
        <v>1062176</v>
      </c>
      <c r="J118" s="26">
        <f t="shared" si="33"/>
        <v>1147103</v>
      </c>
      <c r="K118" s="26">
        <f t="shared" si="33"/>
        <v>957223</v>
      </c>
      <c r="L118" s="26">
        <f t="shared" si="33"/>
        <v>1154919</v>
      </c>
      <c r="M118" s="57">
        <f t="shared" si="33"/>
        <v>1059717</v>
      </c>
      <c r="N118" s="57">
        <f t="shared" si="33"/>
        <v>1179559</v>
      </c>
      <c r="O118" s="26">
        <f t="shared" si="33"/>
        <v>262652</v>
      </c>
      <c r="P118" s="27">
        <f t="shared" si="33"/>
        <v>1062034</v>
      </c>
      <c r="Q118" s="26">
        <f t="shared" si="33"/>
        <v>1110405</v>
      </c>
      <c r="R118" s="26">
        <f t="shared" si="33"/>
        <v>1159526</v>
      </c>
    </row>
    <row r="119" spans="1:18" s="31" customFormat="1" ht="21" x14ac:dyDescent="0.25">
      <c r="A119" s="29"/>
      <c r="B119" s="32"/>
      <c r="C119" s="33"/>
      <c r="D119" s="34"/>
      <c r="E119" s="34"/>
      <c r="F119" s="24" t="s">
        <v>136</v>
      </c>
      <c r="G119" s="30" t="s">
        <v>137</v>
      </c>
      <c r="H119" s="35">
        <v>1702667</v>
      </c>
      <c r="I119" s="35">
        <v>751123</v>
      </c>
      <c r="J119" s="35">
        <v>881684</v>
      </c>
      <c r="K119" s="35">
        <v>610703</v>
      </c>
      <c r="L119" s="35">
        <v>751228</v>
      </c>
      <c r="M119" s="35">
        <v>620726</v>
      </c>
      <c r="N119" s="35">
        <v>727733</v>
      </c>
      <c r="O119" s="35">
        <v>155491</v>
      </c>
      <c r="P119" s="36">
        <v>605605</v>
      </c>
      <c r="Q119" s="37">
        <v>633188</v>
      </c>
      <c r="R119" s="37">
        <v>661198</v>
      </c>
    </row>
    <row r="120" spans="1:18" s="31" customFormat="1" ht="21" x14ac:dyDescent="0.25">
      <c r="A120" s="29"/>
      <c r="B120" s="32"/>
      <c r="C120" s="33"/>
      <c r="D120" s="34"/>
      <c r="E120" s="34"/>
      <c r="F120" s="24" t="s">
        <v>138</v>
      </c>
      <c r="G120" s="30" t="s">
        <v>139</v>
      </c>
      <c r="H120" s="35">
        <v>202568</v>
      </c>
      <c r="I120" s="35">
        <v>311053</v>
      </c>
      <c r="J120" s="35">
        <v>265419</v>
      </c>
      <c r="K120" s="35">
        <v>346520</v>
      </c>
      <c r="L120" s="35">
        <v>403691</v>
      </c>
      <c r="M120" s="35">
        <v>438991</v>
      </c>
      <c r="N120" s="35">
        <v>451826</v>
      </c>
      <c r="O120" s="35">
        <v>107161</v>
      </c>
      <c r="P120" s="36">
        <v>456429</v>
      </c>
      <c r="Q120" s="37">
        <v>477217</v>
      </c>
      <c r="R120" s="37">
        <v>498328</v>
      </c>
    </row>
    <row r="121" spans="1:18" s="31" customFormat="1" x14ac:dyDescent="0.25">
      <c r="A121" s="29"/>
      <c r="B121" s="32"/>
      <c r="C121" s="33"/>
      <c r="D121" s="34"/>
      <c r="E121" s="34"/>
      <c r="F121" s="24" t="s">
        <v>140</v>
      </c>
      <c r="G121" s="30" t="s">
        <v>20</v>
      </c>
      <c r="H121" s="35">
        <v>1346736</v>
      </c>
      <c r="I121" s="38">
        <v>0</v>
      </c>
      <c r="J121" s="38"/>
      <c r="K121" s="38"/>
      <c r="L121" s="38"/>
      <c r="M121" s="38"/>
      <c r="N121" s="38"/>
      <c r="O121" s="38"/>
      <c r="P121" s="58"/>
      <c r="Q121" s="59"/>
      <c r="R121" s="59"/>
    </row>
    <row r="122" spans="1:18" s="31" customFormat="1" x14ac:dyDescent="0.25">
      <c r="A122" s="29"/>
      <c r="B122" s="32"/>
      <c r="C122" s="33"/>
      <c r="D122" s="34"/>
      <c r="E122" s="23" t="s">
        <v>141</v>
      </c>
      <c r="F122" s="24"/>
      <c r="G122" s="30" t="s">
        <v>1</v>
      </c>
      <c r="H122" s="26">
        <f>SUM(H123:H124)</f>
        <v>183389071</v>
      </c>
      <c r="I122" s="26">
        <f t="shared" ref="I122:R122" si="34">SUM(I123:I124)</f>
        <v>87416959</v>
      </c>
      <c r="J122" s="26">
        <f t="shared" si="34"/>
        <v>183276078</v>
      </c>
      <c r="K122" s="26">
        <f t="shared" si="34"/>
        <v>232003166</v>
      </c>
      <c r="L122" s="26">
        <f t="shared" si="34"/>
        <v>282100169</v>
      </c>
      <c r="M122" s="57">
        <f t="shared" si="34"/>
        <v>204027845</v>
      </c>
      <c r="N122" s="57">
        <f t="shared" si="34"/>
        <v>216635647</v>
      </c>
      <c r="O122" s="26">
        <f t="shared" si="34"/>
        <v>72259855</v>
      </c>
      <c r="P122" s="27">
        <f t="shared" si="34"/>
        <v>231711178.69520301</v>
      </c>
      <c r="Q122" s="26">
        <f t="shared" si="34"/>
        <v>234028290.48215503</v>
      </c>
      <c r="R122" s="26">
        <f t="shared" si="34"/>
        <v>236368573.38697657</v>
      </c>
    </row>
    <row r="123" spans="1:18" s="31" customFormat="1" x14ac:dyDescent="0.25">
      <c r="A123" s="29"/>
      <c r="B123" s="32"/>
      <c r="C123" s="33"/>
      <c r="D123" s="34"/>
      <c r="E123" s="34"/>
      <c r="F123" s="24" t="s">
        <v>142</v>
      </c>
      <c r="G123" s="30" t="s">
        <v>143</v>
      </c>
      <c r="H123" s="35">
        <v>183389071</v>
      </c>
      <c r="I123" s="35">
        <v>87416959</v>
      </c>
      <c r="J123" s="35">
        <v>183276078</v>
      </c>
      <c r="K123" s="35">
        <v>232003166</v>
      </c>
      <c r="L123" s="35">
        <v>244100169</v>
      </c>
      <c r="M123" s="35">
        <v>204027845</v>
      </c>
      <c r="N123" s="35">
        <v>216635647</v>
      </c>
      <c r="O123" s="35">
        <v>72259855</v>
      </c>
      <c r="P123" s="60">
        <f>N123*P2*P3</f>
        <v>231711178.69520301</v>
      </c>
      <c r="Q123" s="61">
        <f>P123*1.01</f>
        <v>234028290.48215503</v>
      </c>
      <c r="R123" s="61">
        <f>Q123*1.01</f>
        <v>236368573.38697657</v>
      </c>
    </row>
    <row r="124" spans="1:18" s="31" customFormat="1" x14ac:dyDescent="0.25">
      <c r="A124" s="29"/>
      <c r="B124" s="32"/>
      <c r="C124" s="33"/>
      <c r="D124" s="34"/>
      <c r="E124" s="34"/>
      <c r="F124" s="24" t="s">
        <v>142</v>
      </c>
      <c r="G124" s="30" t="s">
        <v>144</v>
      </c>
      <c r="H124" s="38"/>
      <c r="I124" s="38"/>
      <c r="J124" s="38"/>
      <c r="K124" s="38"/>
      <c r="L124" s="35">
        <v>38000000</v>
      </c>
      <c r="M124" s="38">
        <v>0</v>
      </c>
      <c r="N124" s="38"/>
      <c r="O124" s="38"/>
      <c r="P124" s="58"/>
      <c r="Q124" s="59"/>
      <c r="R124" s="59"/>
    </row>
    <row r="125" spans="1:18" s="31" customFormat="1" x14ac:dyDescent="0.25">
      <c r="A125" s="29"/>
      <c r="B125" s="22" t="s">
        <v>145</v>
      </c>
      <c r="C125" s="22"/>
      <c r="D125" s="23"/>
      <c r="E125" s="23"/>
      <c r="F125" s="24"/>
      <c r="G125" s="30" t="s">
        <v>1</v>
      </c>
      <c r="H125" s="26">
        <f>H126+H208+H317+H334</f>
        <v>327119366</v>
      </c>
      <c r="I125" s="26">
        <f t="shared" ref="I125:R125" si="35">I126+I208+I317+I334</f>
        <v>633333191</v>
      </c>
      <c r="J125" s="26">
        <f t="shared" si="35"/>
        <v>568220426</v>
      </c>
      <c r="K125" s="26">
        <f t="shared" si="35"/>
        <v>716833551</v>
      </c>
      <c r="L125" s="26">
        <f t="shared" si="35"/>
        <v>832746117</v>
      </c>
      <c r="M125" s="57">
        <f t="shared" si="35"/>
        <v>788956189</v>
      </c>
      <c r="N125" s="57">
        <f t="shared" si="35"/>
        <v>875573053</v>
      </c>
      <c r="O125" s="26">
        <f t="shared" si="35"/>
        <v>211789654</v>
      </c>
      <c r="P125" s="27">
        <f t="shared" si="35"/>
        <v>750882464.60320342</v>
      </c>
      <c r="Q125" s="26">
        <f t="shared" si="35"/>
        <v>802795511.60514247</v>
      </c>
      <c r="R125" s="26">
        <f t="shared" si="35"/>
        <v>857593285.42824531</v>
      </c>
    </row>
    <row r="126" spans="1:18" s="31" customFormat="1" x14ac:dyDescent="0.25">
      <c r="A126" s="29"/>
      <c r="B126" s="32"/>
      <c r="C126" s="22" t="s">
        <v>146</v>
      </c>
      <c r="D126" s="23"/>
      <c r="E126" s="23"/>
      <c r="F126" s="24"/>
      <c r="G126" s="30" t="s">
        <v>1</v>
      </c>
      <c r="H126" s="26">
        <f>H127+H152+H159+H205</f>
        <v>26103081</v>
      </c>
      <c r="I126" s="26">
        <f t="shared" ref="I126:R126" si="36">I127+I152+I159+I205</f>
        <v>28367977</v>
      </c>
      <c r="J126" s="26">
        <f t="shared" si="36"/>
        <v>39267004</v>
      </c>
      <c r="K126" s="26">
        <f t="shared" si="36"/>
        <v>25205070</v>
      </c>
      <c r="L126" s="26">
        <f t="shared" si="36"/>
        <v>115166787</v>
      </c>
      <c r="M126" s="57">
        <f t="shared" si="36"/>
        <v>26670162</v>
      </c>
      <c r="N126" s="57">
        <f t="shared" si="36"/>
        <v>27554373</v>
      </c>
      <c r="O126" s="26">
        <f t="shared" si="36"/>
        <v>7142005</v>
      </c>
      <c r="P126" s="27">
        <f t="shared" si="36"/>
        <v>22772483.58305772</v>
      </c>
      <c r="Q126" s="26">
        <f t="shared" si="36"/>
        <v>23782553.609799448</v>
      </c>
      <c r="R126" s="26">
        <f t="shared" si="36"/>
        <v>24844403.096862569</v>
      </c>
    </row>
    <row r="127" spans="1:18" s="31" customFormat="1" x14ac:dyDescent="0.25">
      <c r="A127" s="29"/>
      <c r="B127" s="32"/>
      <c r="C127" s="33"/>
      <c r="D127" s="23" t="s">
        <v>147</v>
      </c>
      <c r="E127" s="23"/>
      <c r="F127" s="24"/>
      <c r="G127" s="30" t="s">
        <v>1</v>
      </c>
      <c r="H127" s="26">
        <f>H128+H144+H149</f>
        <v>21596662</v>
      </c>
      <c r="I127" s="26">
        <f t="shared" ref="I127:R127" si="37">I128+I144+I149</f>
        <v>20677853</v>
      </c>
      <c r="J127" s="26">
        <f t="shared" si="37"/>
        <v>34260421</v>
      </c>
      <c r="K127" s="26">
        <f t="shared" si="37"/>
        <v>18245965</v>
      </c>
      <c r="L127" s="26">
        <f t="shared" si="37"/>
        <v>108316525</v>
      </c>
      <c r="M127" s="26">
        <f t="shared" si="37"/>
        <v>17444779</v>
      </c>
      <c r="N127" s="26">
        <f t="shared" si="37"/>
        <v>19489098</v>
      </c>
      <c r="O127" s="26">
        <f t="shared" si="37"/>
        <v>5062499</v>
      </c>
      <c r="P127" s="27">
        <f t="shared" si="37"/>
        <v>15491056</v>
      </c>
      <c r="Q127" s="26">
        <f t="shared" si="37"/>
        <v>15992073.342025546</v>
      </c>
      <c r="R127" s="26">
        <f t="shared" si="37"/>
        <v>16516539.395457758</v>
      </c>
    </row>
    <row r="128" spans="1:18" s="31" customFormat="1" x14ac:dyDescent="0.25">
      <c r="A128" s="29"/>
      <c r="B128" s="32"/>
      <c r="C128" s="33"/>
      <c r="D128" s="34"/>
      <c r="E128" s="23" t="s">
        <v>148</v>
      </c>
      <c r="F128" s="24"/>
      <c r="G128" s="30" t="s">
        <v>1</v>
      </c>
      <c r="H128" s="26">
        <f>SUM(H129:H143)</f>
        <v>17577155</v>
      </c>
      <c r="I128" s="26">
        <f t="shared" ref="I128:R128" si="38">SUM(I129:I143)</f>
        <v>16088919</v>
      </c>
      <c r="J128" s="26">
        <f t="shared" si="38"/>
        <v>20136872</v>
      </c>
      <c r="K128" s="26">
        <f t="shared" si="38"/>
        <v>17750073</v>
      </c>
      <c r="L128" s="26">
        <f t="shared" si="38"/>
        <v>87256800</v>
      </c>
      <c r="M128" s="26">
        <f t="shared" si="38"/>
        <v>17123811</v>
      </c>
      <c r="N128" s="26">
        <f t="shared" si="38"/>
        <v>18233910</v>
      </c>
      <c r="O128" s="26">
        <f t="shared" si="38"/>
        <v>5008022</v>
      </c>
      <c r="P128" s="27">
        <f t="shared" si="38"/>
        <v>15248856.5</v>
      </c>
      <c r="Q128" s="26">
        <f t="shared" si="38"/>
        <v>15732941.406139102</v>
      </c>
      <c r="R128" s="26">
        <f t="shared" si="38"/>
        <v>16239532.668199833</v>
      </c>
    </row>
    <row r="129" spans="1:18" s="31" customFormat="1" x14ac:dyDescent="0.25">
      <c r="A129" s="29"/>
      <c r="B129" s="32"/>
      <c r="C129" s="33"/>
      <c r="D129" s="34"/>
      <c r="E129" s="34"/>
      <c r="F129" s="24" t="s">
        <v>149</v>
      </c>
      <c r="G129" s="30" t="s">
        <v>150</v>
      </c>
      <c r="H129" s="35">
        <v>442336</v>
      </c>
      <c r="I129" s="35">
        <v>547882</v>
      </c>
      <c r="J129" s="35">
        <v>515486</v>
      </c>
      <c r="K129" s="35">
        <v>462676</v>
      </c>
      <c r="L129" s="35">
        <v>656376</v>
      </c>
      <c r="M129" s="35">
        <v>581208</v>
      </c>
      <c r="N129" s="35">
        <v>662143</v>
      </c>
      <c r="O129" s="35">
        <v>189981</v>
      </c>
      <c r="P129" s="52">
        <f>O129*3</f>
        <v>569943</v>
      </c>
      <c r="Q129" s="53">
        <f>P129*1.01</f>
        <v>575642.43000000005</v>
      </c>
      <c r="R129" s="53">
        <f>Q129*1.01</f>
        <v>581398.85430000001</v>
      </c>
    </row>
    <row r="130" spans="1:18" s="31" customFormat="1" x14ac:dyDescent="0.25">
      <c r="A130" s="29"/>
      <c r="B130" s="32"/>
      <c r="C130" s="33"/>
      <c r="D130" s="34"/>
      <c r="E130" s="34"/>
      <c r="F130" s="24" t="s">
        <v>151</v>
      </c>
      <c r="G130" s="30" t="s">
        <v>20</v>
      </c>
      <c r="H130" s="38"/>
      <c r="I130" s="38"/>
      <c r="J130" s="38"/>
      <c r="K130" s="38"/>
      <c r="L130" s="38">
        <v>0</v>
      </c>
      <c r="M130" s="38">
        <v>-752</v>
      </c>
      <c r="N130" s="38">
        <v>0</v>
      </c>
      <c r="O130" s="35">
        <v>3841</v>
      </c>
      <c r="P130" s="58"/>
      <c r="Q130" s="59"/>
      <c r="R130" s="53"/>
    </row>
    <row r="131" spans="1:18" s="31" customFormat="1" x14ac:dyDescent="0.25">
      <c r="A131" s="29"/>
      <c r="B131" s="32"/>
      <c r="C131" s="33"/>
      <c r="D131" s="34"/>
      <c r="E131" s="34"/>
      <c r="F131" s="24" t="s">
        <v>151</v>
      </c>
      <c r="G131" s="30" t="s">
        <v>150</v>
      </c>
      <c r="H131" s="35">
        <v>5420584</v>
      </c>
      <c r="I131" s="35">
        <v>11975272</v>
      </c>
      <c r="J131" s="35">
        <v>5802735</v>
      </c>
      <c r="K131" s="35">
        <v>11505459</v>
      </c>
      <c r="L131" s="35">
        <v>7460499</v>
      </c>
      <c r="M131" s="35">
        <v>10882910</v>
      </c>
      <c r="N131" s="35">
        <v>8276915</v>
      </c>
      <c r="O131" s="35">
        <v>3047836</v>
      </c>
      <c r="P131" s="52">
        <f>O131*3</f>
        <v>9143508</v>
      </c>
      <c r="Q131" s="53">
        <f>P131*1.01</f>
        <v>9234943.0800000001</v>
      </c>
      <c r="R131" s="53">
        <f>Q131*1.01</f>
        <v>9327292.5108000003</v>
      </c>
    </row>
    <row r="132" spans="1:18" s="31" customFormat="1" x14ac:dyDescent="0.25">
      <c r="A132" s="29"/>
      <c r="B132" s="32"/>
      <c r="C132" s="33"/>
      <c r="D132" s="34"/>
      <c r="E132" s="34"/>
      <c r="F132" s="24" t="s">
        <v>151</v>
      </c>
      <c r="G132" s="30" t="s">
        <v>152</v>
      </c>
      <c r="H132" s="35">
        <v>3675845</v>
      </c>
      <c r="I132" s="35">
        <v>14589</v>
      </c>
      <c r="J132" s="35">
        <v>3827265</v>
      </c>
      <c r="K132" s="38">
        <v>0</v>
      </c>
      <c r="L132" s="35">
        <v>3925769</v>
      </c>
      <c r="M132" s="38">
        <v>0</v>
      </c>
      <c r="N132" s="38"/>
      <c r="O132" s="38"/>
      <c r="P132" s="58"/>
      <c r="Q132" s="59"/>
      <c r="R132" s="59"/>
    </row>
    <row r="133" spans="1:18" s="31" customFormat="1" x14ac:dyDescent="0.25">
      <c r="A133" s="29"/>
      <c r="B133" s="32"/>
      <c r="C133" s="33"/>
      <c r="D133" s="34"/>
      <c r="E133" s="34"/>
      <c r="F133" s="24" t="s">
        <v>151</v>
      </c>
      <c r="G133" s="30" t="s">
        <v>153</v>
      </c>
      <c r="H133" s="38"/>
      <c r="I133" s="38"/>
      <c r="J133" s="38"/>
      <c r="K133" s="38"/>
      <c r="L133" s="35">
        <v>70000000</v>
      </c>
      <c r="M133" s="38">
        <v>0</v>
      </c>
      <c r="N133" s="38"/>
      <c r="O133" s="38"/>
      <c r="P133" s="58"/>
      <c r="Q133" s="59"/>
      <c r="R133" s="59"/>
    </row>
    <row r="134" spans="1:18" s="31" customFormat="1" x14ac:dyDescent="0.25">
      <c r="A134" s="29"/>
      <c r="B134" s="32"/>
      <c r="C134" s="33"/>
      <c r="D134" s="34"/>
      <c r="E134" s="34"/>
      <c r="F134" s="24" t="s">
        <v>154</v>
      </c>
      <c r="G134" s="30" t="s">
        <v>155</v>
      </c>
      <c r="H134" s="35">
        <v>361018</v>
      </c>
      <c r="I134" s="38">
        <v>760</v>
      </c>
      <c r="J134" s="35">
        <v>93990</v>
      </c>
      <c r="K134" s="38">
        <v>614</v>
      </c>
      <c r="L134" s="38">
        <v>750</v>
      </c>
      <c r="M134" s="38">
        <v>600</v>
      </c>
      <c r="N134" s="38">
        <v>636</v>
      </c>
      <c r="O134" s="38">
        <v>200</v>
      </c>
      <c r="P134" s="52">
        <f>O134*3</f>
        <v>600</v>
      </c>
      <c r="Q134" s="53">
        <f>P134*1.01</f>
        <v>606</v>
      </c>
      <c r="R134" s="53">
        <f>Q134*1.01</f>
        <v>612.06000000000006</v>
      </c>
    </row>
    <row r="135" spans="1:18" s="31" customFormat="1" x14ac:dyDescent="0.25">
      <c r="A135" s="29"/>
      <c r="B135" s="32"/>
      <c r="C135" s="33"/>
      <c r="D135" s="34"/>
      <c r="E135" s="34"/>
      <c r="F135" s="24" t="s">
        <v>156</v>
      </c>
      <c r="G135" s="30" t="s">
        <v>155</v>
      </c>
      <c r="H135" s="35">
        <v>131279</v>
      </c>
      <c r="I135" s="35">
        <v>31286</v>
      </c>
      <c r="J135" s="38">
        <v>0</v>
      </c>
      <c r="K135" s="35">
        <v>19770</v>
      </c>
      <c r="L135" s="35">
        <v>25670</v>
      </c>
      <c r="M135" s="35">
        <v>23562</v>
      </c>
      <c r="N135" s="35">
        <v>27114</v>
      </c>
      <c r="O135" s="35">
        <v>5314</v>
      </c>
      <c r="P135" s="52">
        <f>((O135*3)+M135)/2</f>
        <v>19752</v>
      </c>
      <c r="Q135" s="53">
        <f>P135*$Q$2*$Q$3</f>
        <v>21132.884244719997</v>
      </c>
      <c r="R135" s="53">
        <f>Q135*$R$2*$R$3</f>
        <v>22590.620033478663</v>
      </c>
    </row>
    <row r="136" spans="1:18" s="31" customFormat="1" x14ac:dyDescent="0.25">
      <c r="A136" s="29"/>
      <c r="B136" s="32"/>
      <c r="C136" s="33"/>
      <c r="D136" s="34"/>
      <c r="E136" s="34"/>
      <c r="F136" s="24" t="s">
        <v>157</v>
      </c>
      <c r="G136" s="30" t="s">
        <v>150</v>
      </c>
      <c r="H136" s="38"/>
      <c r="I136" s="38"/>
      <c r="J136" s="38">
        <v>0</v>
      </c>
      <c r="K136" s="38">
        <v>30</v>
      </c>
      <c r="L136" s="38"/>
      <c r="M136" s="38"/>
      <c r="N136" s="38"/>
      <c r="O136" s="38"/>
      <c r="P136" s="58"/>
      <c r="Q136" s="59"/>
      <c r="R136" s="59"/>
    </row>
    <row r="137" spans="1:18" s="31" customFormat="1" x14ac:dyDescent="0.25">
      <c r="A137" s="29"/>
      <c r="B137" s="32"/>
      <c r="C137" s="33"/>
      <c r="D137" s="34"/>
      <c r="E137" s="34"/>
      <c r="F137" s="24" t="s">
        <v>158</v>
      </c>
      <c r="G137" s="30" t="s">
        <v>150</v>
      </c>
      <c r="H137" s="38"/>
      <c r="I137" s="38"/>
      <c r="J137" s="38"/>
      <c r="K137" s="38"/>
      <c r="L137" s="38">
        <v>0</v>
      </c>
      <c r="M137" s="35">
        <v>32391</v>
      </c>
      <c r="N137" s="38">
        <v>0</v>
      </c>
      <c r="O137" s="35">
        <v>47944</v>
      </c>
      <c r="P137" s="52">
        <f>O137*3</f>
        <v>143832</v>
      </c>
      <c r="Q137" s="53">
        <f>P137*$Q$2*$Q$3</f>
        <v>153887.45477352</v>
      </c>
      <c r="R137" s="53">
        <f>Q137*$R$2*$R$3</f>
        <v>164502.53446007002</v>
      </c>
    </row>
    <row r="138" spans="1:18" s="31" customFormat="1" x14ac:dyDescent="0.25">
      <c r="A138" s="29"/>
      <c r="B138" s="32"/>
      <c r="C138" s="33"/>
      <c r="D138" s="34"/>
      <c r="E138" s="34"/>
      <c r="F138" s="24" t="s">
        <v>159</v>
      </c>
      <c r="G138" s="30" t="s">
        <v>150</v>
      </c>
      <c r="H138" s="35">
        <v>3884487</v>
      </c>
      <c r="I138" s="35">
        <v>2547618</v>
      </c>
      <c r="J138" s="35">
        <v>8022741</v>
      </c>
      <c r="K138" s="35">
        <v>2335225</v>
      </c>
      <c r="L138" s="35">
        <v>1800000</v>
      </c>
      <c r="M138" s="35">
        <v>2379636</v>
      </c>
      <c r="N138" s="35">
        <v>2784900</v>
      </c>
      <c r="O138" s="35">
        <v>745530</v>
      </c>
      <c r="P138" s="52">
        <f>((O138*3)+M138)/2</f>
        <v>2308113</v>
      </c>
      <c r="Q138" s="53">
        <f>P138*$Q$2*$Q$3</f>
        <v>2469475.7418354298</v>
      </c>
      <c r="R138" s="53">
        <f>Q138*$R$2*$R$3</f>
        <v>2639818.9437693674</v>
      </c>
    </row>
    <row r="139" spans="1:18" s="31" customFormat="1" x14ac:dyDescent="0.25">
      <c r="A139" s="29"/>
      <c r="B139" s="32"/>
      <c r="C139" s="33"/>
      <c r="D139" s="34"/>
      <c r="E139" s="34"/>
      <c r="F139" s="24" t="s">
        <v>160</v>
      </c>
      <c r="G139" s="30" t="s">
        <v>150</v>
      </c>
      <c r="H139" s="35">
        <v>2912200</v>
      </c>
      <c r="I139" s="35">
        <v>643510</v>
      </c>
      <c r="J139" s="35">
        <v>1496755</v>
      </c>
      <c r="K139" s="35">
        <v>1188143</v>
      </c>
      <c r="L139" s="35">
        <v>990586</v>
      </c>
      <c r="M139" s="35">
        <v>652106</v>
      </c>
      <c r="N139" s="35">
        <v>3543400</v>
      </c>
      <c r="O139" s="35">
        <v>264163</v>
      </c>
      <c r="P139" s="52">
        <f>((O139*3)+M139)/2</f>
        <v>722297.5</v>
      </c>
      <c r="Q139" s="53">
        <f>P139*$Q$2*$Q$3</f>
        <v>772794.11997522495</v>
      </c>
      <c r="R139" s="53">
        <f>Q139*$R$2*$R$3</f>
        <v>826101.07197405607</v>
      </c>
    </row>
    <row r="140" spans="1:18" s="31" customFormat="1" ht="21" x14ac:dyDescent="0.25">
      <c r="A140" s="29"/>
      <c r="B140" s="32"/>
      <c r="C140" s="33"/>
      <c r="D140" s="34"/>
      <c r="E140" s="34"/>
      <c r="F140" s="24" t="s">
        <v>161</v>
      </c>
      <c r="G140" s="30" t="s">
        <v>150</v>
      </c>
      <c r="H140" s="38"/>
      <c r="I140" s="38"/>
      <c r="J140" s="38"/>
      <c r="K140" s="38"/>
      <c r="L140" s="38">
        <v>0</v>
      </c>
      <c r="M140" s="38">
        <v>56</v>
      </c>
      <c r="N140" s="38">
        <v>0</v>
      </c>
      <c r="O140" s="38">
        <v>37</v>
      </c>
      <c r="P140" s="58"/>
      <c r="Q140" s="59"/>
      <c r="R140" s="59"/>
    </row>
    <row r="141" spans="1:18" s="31" customFormat="1" x14ac:dyDescent="0.25">
      <c r="A141" s="29"/>
      <c r="B141" s="32"/>
      <c r="C141" s="33"/>
      <c r="D141" s="34"/>
      <c r="E141" s="34"/>
      <c r="F141" s="24" t="s">
        <v>162</v>
      </c>
      <c r="G141" s="30" t="s">
        <v>152</v>
      </c>
      <c r="H141" s="35">
        <v>742280</v>
      </c>
      <c r="I141" s="35">
        <v>318102</v>
      </c>
      <c r="J141" s="35">
        <v>360000</v>
      </c>
      <c r="K141" s="35">
        <v>2228584</v>
      </c>
      <c r="L141" s="35">
        <v>2290104</v>
      </c>
      <c r="M141" s="35">
        <v>2561087</v>
      </c>
      <c r="N141" s="35">
        <v>2482180</v>
      </c>
      <c r="O141" s="35">
        <v>701073</v>
      </c>
      <c r="P141" s="52">
        <f>((O141*3)+M141)/2</f>
        <v>2332153</v>
      </c>
      <c r="Q141" s="53">
        <f>P141*$Q$2*$Q$3</f>
        <v>2495196.4049198302</v>
      </c>
      <c r="R141" s="53">
        <f>Q141*$R$2*$R$3</f>
        <v>2667313.8053329978</v>
      </c>
    </row>
    <row r="142" spans="1:18" s="31" customFormat="1" x14ac:dyDescent="0.25">
      <c r="A142" s="29"/>
      <c r="B142" s="32"/>
      <c r="C142" s="33"/>
      <c r="D142" s="34"/>
      <c r="E142" s="34"/>
      <c r="F142" s="24" t="s">
        <v>163</v>
      </c>
      <c r="G142" s="30" t="s">
        <v>150</v>
      </c>
      <c r="H142" s="38"/>
      <c r="I142" s="38"/>
      <c r="J142" s="38"/>
      <c r="K142" s="38"/>
      <c r="L142" s="35">
        <v>91882</v>
      </c>
      <c r="M142" s="38">
        <v>0</v>
      </c>
      <c r="N142" s="35">
        <v>441862</v>
      </c>
      <c r="O142" s="38">
        <v>0</v>
      </c>
      <c r="P142" s="58"/>
      <c r="Q142" s="53"/>
      <c r="R142" s="59"/>
    </row>
    <row r="143" spans="1:18" s="31" customFormat="1" x14ac:dyDescent="0.25">
      <c r="A143" s="29"/>
      <c r="B143" s="32"/>
      <c r="C143" s="33"/>
      <c r="D143" s="34"/>
      <c r="E143" s="34"/>
      <c r="F143" s="24" t="s">
        <v>164</v>
      </c>
      <c r="G143" s="30" t="s">
        <v>152</v>
      </c>
      <c r="H143" s="35">
        <v>7126</v>
      </c>
      <c r="I143" s="35">
        <v>9900</v>
      </c>
      <c r="J143" s="35">
        <v>17900</v>
      </c>
      <c r="K143" s="35">
        <v>9572</v>
      </c>
      <c r="L143" s="35">
        <v>15164</v>
      </c>
      <c r="M143" s="35">
        <v>11007</v>
      </c>
      <c r="N143" s="35">
        <v>14760</v>
      </c>
      <c r="O143" s="35">
        <v>2103</v>
      </c>
      <c r="P143" s="52">
        <f>((O143*3)+M143)/2</f>
        <v>8658</v>
      </c>
      <c r="Q143" s="53">
        <f>P143*$Q$2*$Q$3</f>
        <v>9263.2903903799997</v>
      </c>
      <c r="R143" s="53">
        <f>Q143*$R$2*$R$3</f>
        <v>9902.2675298632166</v>
      </c>
    </row>
    <row r="144" spans="1:18" s="31" customFormat="1" x14ac:dyDescent="0.25">
      <c r="A144" s="29"/>
      <c r="B144" s="32"/>
      <c r="C144" s="33"/>
      <c r="D144" s="34"/>
      <c r="E144" s="23" t="s">
        <v>165</v>
      </c>
      <c r="F144" s="24"/>
      <c r="G144" s="30" t="s">
        <v>1</v>
      </c>
      <c r="H144" s="26">
        <f>SUM(H145:H148)</f>
        <v>2370933</v>
      </c>
      <c r="I144" s="26">
        <f t="shared" ref="I144:R144" si="39">SUM(I145:I148)</f>
        <v>4109399</v>
      </c>
      <c r="J144" s="26">
        <f t="shared" si="39"/>
        <v>5319909</v>
      </c>
      <c r="K144" s="26">
        <f t="shared" si="39"/>
        <v>202520</v>
      </c>
      <c r="L144" s="26">
        <f t="shared" si="39"/>
        <v>10076685</v>
      </c>
      <c r="M144" s="57">
        <f t="shared" si="39"/>
        <v>0</v>
      </c>
      <c r="N144" s="57">
        <f t="shared" si="39"/>
        <v>0</v>
      </c>
      <c r="O144" s="26">
        <f t="shared" si="39"/>
        <v>0</v>
      </c>
      <c r="P144" s="27">
        <f t="shared" si="39"/>
        <v>0</v>
      </c>
      <c r="Q144" s="26">
        <f t="shared" si="39"/>
        <v>0</v>
      </c>
      <c r="R144" s="26">
        <f t="shared" si="39"/>
        <v>0</v>
      </c>
    </row>
    <row r="145" spans="1:18" s="31" customFormat="1" x14ac:dyDescent="0.25">
      <c r="A145" s="29"/>
      <c r="B145" s="32"/>
      <c r="C145" s="33"/>
      <c r="D145" s="34"/>
      <c r="E145" s="34"/>
      <c r="F145" s="24" t="s">
        <v>166</v>
      </c>
      <c r="G145" s="30" t="s">
        <v>150</v>
      </c>
      <c r="H145" s="35">
        <v>1937138</v>
      </c>
      <c r="I145" s="35">
        <v>3080914</v>
      </c>
      <c r="J145" s="35">
        <v>1910710</v>
      </c>
      <c r="K145" s="35">
        <v>107602</v>
      </c>
      <c r="L145" s="35">
        <v>9300000</v>
      </c>
      <c r="M145" s="38">
        <v>0</v>
      </c>
      <c r="N145" s="38"/>
      <c r="O145" s="38"/>
      <c r="P145" s="58"/>
      <c r="Q145" s="59"/>
      <c r="R145" s="59"/>
    </row>
    <row r="146" spans="1:18" s="31" customFormat="1" x14ac:dyDescent="0.25">
      <c r="A146" s="29"/>
      <c r="B146" s="32"/>
      <c r="C146" s="33"/>
      <c r="D146" s="34"/>
      <c r="E146" s="34"/>
      <c r="F146" s="24" t="s">
        <v>167</v>
      </c>
      <c r="G146" s="30" t="s">
        <v>150</v>
      </c>
      <c r="H146" s="38">
        <v>0</v>
      </c>
      <c r="I146" s="38">
        <v>591</v>
      </c>
      <c r="J146" s="38"/>
      <c r="K146" s="38"/>
      <c r="L146" s="38"/>
      <c r="M146" s="38"/>
      <c r="N146" s="38"/>
      <c r="O146" s="38"/>
      <c r="P146" s="58"/>
      <c r="Q146" s="59"/>
      <c r="R146" s="59"/>
    </row>
    <row r="147" spans="1:18" s="31" customFormat="1" x14ac:dyDescent="0.25">
      <c r="A147" s="29"/>
      <c r="B147" s="32"/>
      <c r="C147" s="33"/>
      <c r="D147" s="34"/>
      <c r="E147" s="34"/>
      <c r="F147" s="24" t="s">
        <v>168</v>
      </c>
      <c r="G147" s="30" t="s">
        <v>150</v>
      </c>
      <c r="H147" s="35">
        <v>433795</v>
      </c>
      <c r="I147" s="35">
        <v>1027894</v>
      </c>
      <c r="J147" s="35">
        <v>3409199</v>
      </c>
      <c r="K147" s="35">
        <v>94918</v>
      </c>
      <c r="L147" s="35">
        <v>776685</v>
      </c>
      <c r="M147" s="38">
        <v>0</v>
      </c>
      <c r="N147" s="38"/>
      <c r="O147" s="38"/>
      <c r="P147" s="58"/>
      <c r="Q147" s="59"/>
      <c r="R147" s="59"/>
    </row>
    <row r="148" spans="1:18" s="31" customFormat="1" x14ac:dyDescent="0.25">
      <c r="A148" s="29"/>
      <c r="B148" s="32"/>
      <c r="C148" s="33"/>
      <c r="D148" s="34"/>
      <c r="E148" s="34"/>
      <c r="F148" s="24" t="s">
        <v>169</v>
      </c>
      <c r="G148" s="30" t="s">
        <v>152</v>
      </c>
      <c r="H148" s="38">
        <v>0</v>
      </c>
      <c r="I148" s="38">
        <v>0</v>
      </c>
      <c r="J148" s="38"/>
      <c r="K148" s="38"/>
      <c r="L148" s="38"/>
      <c r="M148" s="38"/>
      <c r="N148" s="38"/>
      <c r="O148" s="38"/>
      <c r="P148" s="58"/>
      <c r="Q148" s="59"/>
      <c r="R148" s="59"/>
    </row>
    <row r="149" spans="1:18" s="31" customFormat="1" x14ac:dyDescent="0.25">
      <c r="A149" s="29"/>
      <c r="B149" s="32"/>
      <c r="C149" s="33"/>
      <c r="D149" s="34"/>
      <c r="E149" s="23" t="s">
        <v>170</v>
      </c>
      <c r="F149" s="24"/>
      <c r="G149" s="30" t="s">
        <v>1</v>
      </c>
      <c r="H149" s="26">
        <f>SUM(H150:H151)</f>
        <v>1648574</v>
      </c>
      <c r="I149" s="26">
        <f t="shared" ref="I149:R149" si="40">SUM(I150:I151)</f>
        <v>479535</v>
      </c>
      <c r="J149" s="26">
        <f t="shared" si="40"/>
        <v>8803640</v>
      </c>
      <c r="K149" s="26">
        <f t="shared" si="40"/>
        <v>293372</v>
      </c>
      <c r="L149" s="26">
        <f t="shared" si="40"/>
        <v>10983040</v>
      </c>
      <c r="M149" s="57">
        <f t="shared" si="40"/>
        <v>320968</v>
      </c>
      <c r="N149" s="57">
        <f t="shared" si="40"/>
        <v>1255188</v>
      </c>
      <c r="O149" s="26">
        <f t="shared" si="40"/>
        <v>54477</v>
      </c>
      <c r="P149" s="27">
        <f t="shared" si="40"/>
        <v>242199.5</v>
      </c>
      <c r="Q149" s="26">
        <f t="shared" si="40"/>
        <v>259131.93588644499</v>
      </c>
      <c r="R149" s="26">
        <f t="shared" si="40"/>
        <v>277006.72725792404</v>
      </c>
    </row>
    <row r="150" spans="1:18" s="31" customFormat="1" x14ac:dyDescent="0.25">
      <c r="A150" s="29"/>
      <c r="B150" s="32"/>
      <c r="C150" s="33"/>
      <c r="D150" s="34"/>
      <c r="E150" s="34"/>
      <c r="F150" s="24" t="s">
        <v>171</v>
      </c>
      <c r="G150" s="30" t="s">
        <v>150</v>
      </c>
      <c r="H150" s="35">
        <v>546998</v>
      </c>
      <c r="I150" s="35">
        <v>479535</v>
      </c>
      <c r="J150" s="38">
        <v>0</v>
      </c>
      <c r="K150" s="35">
        <v>293372</v>
      </c>
      <c r="L150" s="38">
        <v>0</v>
      </c>
      <c r="M150" s="35">
        <v>320968</v>
      </c>
      <c r="N150" s="38">
        <v>0</v>
      </c>
      <c r="O150" s="35">
        <v>54477</v>
      </c>
      <c r="P150" s="52">
        <f>((O150*3)+M150)/2</f>
        <v>242199.5</v>
      </c>
      <c r="Q150" s="53">
        <f>P150*$Q$2*$Q$3</f>
        <v>259131.93588644499</v>
      </c>
      <c r="R150" s="53">
        <f>Q150*$R$2*$R$3</f>
        <v>277006.72725792404</v>
      </c>
    </row>
    <row r="151" spans="1:18" s="31" customFormat="1" x14ac:dyDescent="0.25">
      <c r="A151" s="29"/>
      <c r="B151" s="32"/>
      <c r="C151" s="33"/>
      <c r="D151" s="34"/>
      <c r="E151" s="34"/>
      <c r="F151" s="24" t="s">
        <v>171</v>
      </c>
      <c r="G151" s="30" t="s">
        <v>152</v>
      </c>
      <c r="H151" s="35">
        <v>1101576</v>
      </c>
      <c r="I151" s="38">
        <v>0</v>
      </c>
      <c r="J151" s="35">
        <v>8803640</v>
      </c>
      <c r="K151" s="38">
        <v>0</v>
      </c>
      <c r="L151" s="35">
        <v>10983040</v>
      </c>
      <c r="M151" s="38">
        <v>0</v>
      </c>
      <c r="N151" s="35">
        <v>1255188</v>
      </c>
      <c r="O151" s="38">
        <v>0</v>
      </c>
      <c r="P151" s="58"/>
      <c r="Q151" s="53"/>
      <c r="R151" s="59"/>
    </row>
    <row r="152" spans="1:18" s="31" customFormat="1" x14ac:dyDescent="0.25">
      <c r="A152" s="29"/>
      <c r="B152" s="32"/>
      <c r="C152" s="33"/>
      <c r="D152" s="23" t="s">
        <v>172</v>
      </c>
      <c r="E152" s="23"/>
      <c r="F152" s="24"/>
      <c r="G152" s="30" t="s">
        <v>1</v>
      </c>
      <c r="H152" s="26">
        <f>H153+H156</f>
        <v>1580000</v>
      </c>
      <c r="I152" s="26">
        <f t="shared" ref="I152:R152" si="41">I153+I156</f>
        <v>1707064</v>
      </c>
      <c r="J152" s="26">
        <f t="shared" si="41"/>
        <v>1777615</v>
      </c>
      <c r="K152" s="26">
        <f t="shared" si="41"/>
        <v>1154652</v>
      </c>
      <c r="L152" s="26">
        <f t="shared" si="41"/>
        <v>3706968</v>
      </c>
      <c r="M152" s="57">
        <f t="shared" si="41"/>
        <v>1727348</v>
      </c>
      <c r="N152" s="57">
        <f t="shared" si="41"/>
        <v>2095030</v>
      </c>
      <c r="O152" s="26">
        <f t="shared" si="41"/>
        <v>536945</v>
      </c>
      <c r="P152" s="27">
        <f t="shared" si="41"/>
        <v>1665133</v>
      </c>
      <c r="Q152" s="26">
        <f t="shared" si="41"/>
        <v>1781544.2963276301</v>
      </c>
      <c r="R152" s="26">
        <f t="shared" si="41"/>
        <v>1904434.3311161618</v>
      </c>
    </row>
    <row r="153" spans="1:18" s="31" customFormat="1" x14ac:dyDescent="0.25">
      <c r="A153" s="29"/>
      <c r="B153" s="32"/>
      <c r="C153" s="33"/>
      <c r="D153" s="34"/>
      <c r="E153" s="23" t="s">
        <v>173</v>
      </c>
      <c r="F153" s="24"/>
      <c r="G153" s="30" t="s">
        <v>1</v>
      </c>
      <c r="H153" s="26">
        <f>SUM(H154:H155)</f>
        <v>380000</v>
      </c>
      <c r="I153" s="26">
        <f t="shared" ref="I153:R153" si="42">SUM(I154:I155)</f>
        <v>573512</v>
      </c>
      <c r="J153" s="26">
        <f t="shared" si="42"/>
        <v>488685</v>
      </c>
      <c r="K153" s="26">
        <f t="shared" si="42"/>
        <v>75959</v>
      </c>
      <c r="L153" s="26">
        <f t="shared" si="42"/>
        <v>458040</v>
      </c>
      <c r="M153" s="57">
        <f t="shared" si="42"/>
        <v>628717</v>
      </c>
      <c r="N153" s="57">
        <f t="shared" si="42"/>
        <v>586684</v>
      </c>
      <c r="O153" s="26">
        <f t="shared" si="42"/>
        <v>151527</v>
      </c>
      <c r="P153" s="27">
        <f t="shared" si="42"/>
        <v>541649</v>
      </c>
      <c r="Q153" s="26">
        <f t="shared" si="42"/>
        <v>579516.28282038996</v>
      </c>
      <c r="R153" s="26">
        <f t="shared" si="42"/>
        <v>619491.02625119907</v>
      </c>
    </row>
    <row r="154" spans="1:18" s="31" customFormat="1" x14ac:dyDescent="0.25">
      <c r="A154" s="29"/>
      <c r="B154" s="32"/>
      <c r="C154" s="33"/>
      <c r="D154" s="34"/>
      <c r="E154" s="34"/>
      <c r="F154" s="24" t="s">
        <v>174</v>
      </c>
      <c r="G154" s="30" t="s">
        <v>175</v>
      </c>
      <c r="H154" s="38"/>
      <c r="I154" s="38"/>
      <c r="J154" s="38"/>
      <c r="K154" s="38"/>
      <c r="L154" s="38">
        <v>0</v>
      </c>
      <c r="M154" s="38">
        <v>0</v>
      </c>
      <c r="N154" s="38"/>
      <c r="O154" s="38"/>
      <c r="P154" s="58"/>
      <c r="Q154" s="59"/>
      <c r="R154" s="59"/>
    </row>
    <row r="155" spans="1:18" s="31" customFormat="1" x14ac:dyDescent="0.25">
      <c r="A155" s="29"/>
      <c r="B155" s="32"/>
      <c r="C155" s="33"/>
      <c r="D155" s="34"/>
      <c r="E155" s="34"/>
      <c r="F155" s="24" t="s">
        <v>174</v>
      </c>
      <c r="G155" s="30" t="s">
        <v>155</v>
      </c>
      <c r="H155" s="35">
        <v>380000</v>
      </c>
      <c r="I155" s="35">
        <v>573512</v>
      </c>
      <c r="J155" s="35">
        <v>488685</v>
      </c>
      <c r="K155" s="35">
        <v>75959</v>
      </c>
      <c r="L155" s="35">
        <v>458040</v>
      </c>
      <c r="M155" s="35">
        <v>628717</v>
      </c>
      <c r="N155" s="35">
        <v>586684</v>
      </c>
      <c r="O155" s="35">
        <v>151527</v>
      </c>
      <c r="P155" s="52">
        <f>((O155*3)+M155)/2</f>
        <v>541649</v>
      </c>
      <c r="Q155" s="53">
        <f>P155*$Q$2*$Q$3</f>
        <v>579516.28282038996</v>
      </c>
      <c r="R155" s="53">
        <f>Q155*$R$2*$R$3</f>
        <v>619491.02625119907</v>
      </c>
    </row>
    <row r="156" spans="1:18" s="31" customFormat="1" x14ac:dyDescent="0.25">
      <c r="A156" s="29"/>
      <c r="B156" s="32"/>
      <c r="C156" s="33"/>
      <c r="D156" s="34"/>
      <c r="E156" s="23" t="s">
        <v>176</v>
      </c>
      <c r="F156" s="24"/>
      <c r="G156" s="30" t="s">
        <v>1</v>
      </c>
      <c r="H156" s="26">
        <f>SUM(H157:H158)</f>
        <v>1200000</v>
      </c>
      <c r="I156" s="26">
        <f t="shared" ref="I156:R156" si="43">SUM(I157:I158)</f>
        <v>1133552</v>
      </c>
      <c r="J156" s="26">
        <f t="shared" si="43"/>
        <v>1288930</v>
      </c>
      <c r="K156" s="26">
        <f t="shared" si="43"/>
        <v>1078693</v>
      </c>
      <c r="L156" s="26">
        <f t="shared" si="43"/>
        <v>3248928</v>
      </c>
      <c r="M156" s="57">
        <f t="shared" si="43"/>
        <v>1098631</v>
      </c>
      <c r="N156" s="57">
        <f t="shared" si="43"/>
        <v>1508346</v>
      </c>
      <c r="O156" s="26">
        <f t="shared" si="43"/>
        <v>385418</v>
      </c>
      <c r="P156" s="27">
        <f t="shared" si="43"/>
        <v>1123484</v>
      </c>
      <c r="Q156" s="26">
        <f t="shared" si="43"/>
        <v>1202028.01350724</v>
      </c>
      <c r="R156" s="26">
        <f t="shared" si="43"/>
        <v>1284943.3048649626</v>
      </c>
    </row>
    <row r="157" spans="1:18" s="31" customFormat="1" x14ac:dyDescent="0.25">
      <c r="A157" s="29"/>
      <c r="B157" s="32"/>
      <c r="C157" s="33"/>
      <c r="D157" s="34"/>
      <c r="E157" s="34"/>
      <c r="F157" s="24" t="s">
        <v>177</v>
      </c>
      <c r="G157" s="30" t="s">
        <v>20</v>
      </c>
      <c r="H157" s="38"/>
      <c r="I157" s="38"/>
      <c r="J157" s="38"/>
      <c r="K157" s="38"/>
      <c r="L157" s="38">
        <v>0</v>
      </c>
      <c r="M157" s="38">
        <v>12</v>
      </c>
      <c r="N157" s="38">
        <v>0</v>
      </c>
      <c r="O157" s="35">
        <v>2635</v>
      </c>
      <c r="P157" s="58"/>
      <c r="Q157" s="59"/>
      <c r="R157" s="53"/>
    </row>
    <row r="158" spans="1:18" s="31" customFormat="1" x14ac:dyDescent="0.25">
      <c r="A158" s="29"/>
      <c r="B158" s="32"/>
      <c r="C158" s="33"/>
      <c r="D158" s="34"/>
      <c r="E158" s="34"/>
      <c r="F158" s="24" t="s">
        <v>177</v>
      </c>
      <c r="G158" s="30" t="s">
        <v>155</v>
      </c>
      <c r="H158" s="35">
        <v>1200000</v>
      </c>
      <c r="I158" s="35">
        <v>1133552</v>
      </c>
      <c r="J158" s="35">
        <v>1288930</v>
      </c>
      <c r="K158" s="35">
        <v>1078693</v>
      </c>
      <c r="L158" s="35">
        <v>3248928</v>
      </c>
      <c r="M158" s="35">
        <v>1098619</v>
      </c>
      <c r="N158" s="35">
        <v>1508346</v>
      </c>
      <c r="O158" s="35">
        <v>382783</v>
      </c>
      <c r="P158" s="52">
        <f>((O158*3)+M158)/2</f>
        <v>1123484</v>
      </c>
      <c r="Q158" s="53">
        <f>P158*$Q$2*$Q$3</f>
        <v>1202028.01350724</v>
      </c>
      <c r="R158" s="53">
        <f>Q158*$R$2*$R$3</f>
        <v>1284943.3048649626</v>
      </c>
    </row>
    <row r="159" spans="1:18" s="31" customFormat="1" x14ac:dyDescent="0.25">
      <c r="A159" s="29"/>
      <c r="B159" s="32"/>
      <c r="C159" s="33"/>
      <c r="D159" s="23" t="s">
        <v>178</v>
      </c>
      <c r="E159" s="23"/>
      <c r="F159" s="24"/>
      <c r="G159" s="30" t="s">
        <v>1</v>
      </c>
      <c r="H159" s="26">
        <f>H160+H162+H165+H167+H169+H171+H173+H175+H177+H179+H181+H183+H185+H187+H189+H191+H193+H195+H197+H199+H201+H203</f>
        <v>2926419</v>
      </c>
      <c r="I159" s="26">
        <f t="shared" ref="I159:R159" si="44">I160+I162+I165+I167+I169+I171+I173+I175+I177+I179+I181+I183+I185+I187+I189+I191+I193+I195+I197+I199+I201+I203</f>
        <v>3083211</v>
      </c>
      <c r="J159" s="26">
        <f t="shared" si="44"/>
        <v>3228968</v>
      </c>
      <c r="K159" s="26">
        <f t="shared" si="44"/>
        <v>3146641</v>
      </c>
      <c r="L159" s="26">
        <f t="shared" si="44"/>
        <v>3143294</v>
      </c>
      <c r="M159" s="26">
        <f t="shared" si="44"/>
        <v>4323615</v>
      </c>
      <c r="N159" s="26">
        <f t="shared" si="44"/>
        <v>3061443</v>
      </c>
      <c r="O159" s="26">
        <f t="shared" si="44"/>
        <v>1091561</v>
      </c>
      <c r="P159" s="27">
        <f t="shared" si="44"/>
        <v>3352584.5830577202</v>
      </c>
      <c r="Q159" s="26">
        <f t="shared" si="44"/>
        <v>3586967.492628172</v>
      </c>
      <c r="R159" s="26">
        <f t="shared" si="44"/>
        <v>3834394.716785918</v>
      </c>
    </row>
    <row r="160" spans="1:18" s="31" customFormat="1" x14ac:dyDescent="0.25">
      <c r="A160" s="29"/>
      <c r="B160" s="32"/>
      <c r="C160" s="33"/>
      <c r="D160" s="34"/>
      <c r="E160" s="23" t="s">
        <v>179</v>
      </c>
      <c r="F160" s="24"/>
      <c r="G160" s="30" t="s">
        <v>1</v>
      </c>
      <c r="H160" s="26">
        <f>H161</f>
        <v>90000</v>
      </c>
      <c r="I160" s="26">
        <f t="shared" ref="I160:R160" si="45">I161</f>
        <v>35731</v>
      </c>
      <c r="J160" s="26">
        <f t="shared" si="45"/>
        <v>114060</v>
      </c>
      <c r="K160" s="26">
        <f t="shared" si="45"/>
        <v>47608</v>
      </c>
      <c r="L160" s="26">
        <f t="shared" si="45"/>
        <v>123792</v>
      </c>
      <c r="M160" s="26">
        <f t="shared" si="45"/>
        <v>50327</v>
      </c>
      <c r="N160" s="26">
        <f t="shared" si="45"/>
        <v>127317</v>
      </c>
      <c r="O160" s="26">
        <f t="shared" si="45"/>
        <v>10935</v>
      </c>
      <c r="P160" s="27">
        <f t="shared" si="45"/>
        <v>41566</v>
      </c>
      <c r="Q160" s="26">
        <f t="shared" si="45"/>
        <v>44471.925198259996</v>
      </c>
      <c r="R160" s="26">
        <f t="shared" si="45"/>
        <v>47539.576362473374</v>
      </c>
    </row>
    <row r="161" spans="1:18" s="31" customFormat="1" x14ac:dyDescent="0.25">
      <c r="A161" s="29"/>
      <c r="B161" s="32"/>
      <c r="C161" s="33"/>
      <c r="D161" s="34"/>
      <c r="E161" s="34"/>
      <c r="F161" s="24" t="s">
        <v>180</v>
      </c>
      <c r="G161" s="30" t="s">
        <v>150</v>
      </c>
      <c r="H161" s="35">
        <v>90000</v>
      </c>
      <c r="I161" s="35">
        <v>35731</v>
      </c>
      <c r="J161" s="35">
        <v>114060</v>
      </c>
      <c r="K161" s="35">
        <v>47608</v>
      </c>
      <c r="L161" s="35">
        <v>123792</v>
      </c>
      <c r="M161" s="35">
        <v>50327</v>
      </c>
      <c r="N161" s="35">
        <v>127317</v>
      </c>
      <c r="O161" s="35">
        <v>10935</v>
      </c>
      <c r="P161" s="52">
        <f>((O161*3)+M161)/2</f>
        <v>41566</v>
      </c>
      <c r="Q161" s="53">
        <f>P161*$Q$2*$Q$3</f>
        <v>44471.925198259996</v>
      </c>
      <c r="R161" s="53">
        <f>Q161*$R$2*$R$3</f>
        <v>47539.576362473374</v>
      </c>
    </row>
    <row r="162" spans="1:18" s="31" customFormat="1" x14ac:dyDescent="0.25">
      <c r="A162" s="29"/>
      <c r="B162" s="32"/>
      <c r="C162" s="33"/>
      <c r="D162" s="34"/>
      <c r="E162" s="23" t="s">
        <v>181</v>
      </c>
      <c r="F162" s="24"/>
      <c r="G162" s="30" t="s">
        <v>1</v>
      </c>
      <c r="H162" s="26">
        <f>SUM(H163:H164)</f>
        <v>140864</v>
      </c>
      <c r="I162" s="26">
        <f t="shared" ref="I162:R162" si="46">SUM(I163:I164)</f>
        <v>158488</v>
      </c>
      <c r="J162" s="26">
        <f t="shared" si="46"/>
        <v>137250</v>
      </c>
      <c r="K162" s="26">
        <f t="shared" si="46"/>
        <v>148426</v>
      </c>
      <c r="L162" s="26">
        <f t="shared" si="46"/>
        <v>123428</v>
      </c>
      <c r="M162" s="26">
        <f t="shared" si="46"/>
        <v>205041</v>
      </c>
      <c r="N162" s="26">
        <f t="shared" si="46"/>
        <v>200308</v>
      </c>
      <c r="O162" s="26">
        <f t="shared" si="46"/>
        <v>37559</v>
      </c>
      <c r="P162" s="27">
        <f t="shared" si="46"/>
        <v>158662</v>
      </c>
      <c r="Q162" s="26">
        <f t="shared" si="46"/>
        <v>169754.23653482</v>
      </c>
      <c r="R162" s="26">
        <f t="shared" si="46"/>
        <v>181463.79889387364</v>
      </c>
    </row>
    <row r="163" spans="1:18" s="31" customFormat="1" x14ac:dyDescent="0.25">
      <c r="A163" s="29"/>
      <c r="B163" s="32"/>
      <c r="C163" s="33"/>
      <c r="D163" s="34"/>
      <c r="E163" s="34"/>
      <c r="F163" s="24" t="s">
        <v>182</v>
      </c>
      <c r="G163" s="30" t="s">
        <v>150</v>
      </c>
      <c r="H163" s="38">
        <v>0</v>
      </c>
      <c r="I163" s="35">
        <v>8629</v>
      </c>
      <c r="J163" s="38">
        <v>0</v>
      </c>
      <c r="K163" s="38">
        <v>137</v>
      </c>
      <c r="L163" s="38">
        <v>0</v>
      </c>
      <c r="M163" s="38">
        <v>394</v>
      </c>
      <c r="N163" s="38"/>
      <c r="O163" s="38"/>
      <c r="P163" s="58"/>
      <c r="Q163" s="59"/>
      <c r="R163" s="59"/>
    </row>
    <row r="164" spans="1:18" s="31" customFormat="1" x14ac:dyDescent="0.25">
      <c r="A164" s="29"/>
      <c r="B164" s="32"/>
      <c r="C164" s="33"/>
      <c r="D164" s="34"/>
      <c r="E164" s="34"/>
      <c r="F164" s="24" t="s">
        <v>182</v>
      </c>
      <c r="G164" s="30" t="s">
        <v>152</v>
      </c>
      <c r="H164" s="35">
        <v>140864</v>
      </c>
      <c r="I164" s="35">
        <v>149859</v>
      </c>
      <c r="J164" s="35">
        <v>137250</v>
      </c>
      <c r="K164" s="35">
        <v>148289</v>
      </c>
      <c r="L164" s="35">
        <v>123428</v>
      </c>
      <c r="M164" s="35">
        <v>204647</v>
      </c>
      <c r="N164" s="35">
        <v>200308</v>
      </c>
      <c r="O164" s="35">
        <v>37559</v>
      </c>
      <c r="P164" s="52">
        <f>((O164*3)+M164)/2</f>
        <v>158662</v>
      </c>
      <c r="Q164" s="53">
        <f>P164*$Q$2*$Q$3</f>
        <v>169754.23653482</v>
      </c>
      <c r="R164" s="53">
        <f>Q164*$R$2*$R$3</f>
        <v>181463.79889387364</v>
      </c>
    </row>
    <row r="165" spans="1:18" s="31" customFormat="1" x14ac:dyDescent="0.25">
      <c r="A165" s="29"/>
      <c r="B165" s="32"/>
      <c r="C165" s="33"/>
      <c r="D165" s="34"/>
      <c r="E165" s="23" t="s">
        <v>183</v>
      </c>
      <c r="F165" s="24"/>
      <c r="G165" s="30" t="s">
        <v>1</v>
      </c>
      <c r="H165" s="26">
        <f>H166</f>
        <v>748704</v>
      </c>
      <c r="I165" s="26">
        <f t="shared" ref="I165:R165" si="47">I166</f>
        <v>303657</v>
      </c>
      <c r="J165" s="26">
        <f t="shared" si="47"/>
        <v>799612</v>
      </c>
      <c r="K165" s="26">
        <f t="shared" si="47"/>
        <v>305912</v>
      </c>
      <c r="L165" s="26">
        <f t="shared" si="47"/>
        <v>0</v>
      </c>
      <c r="M165" s="26">
        <f t="shared" si="47"/>
        <v>258438</v>
      </c>
      <c r="N165" s="26">
        <f t="shared" si="47"/>
        <v>0</v>
      </c>
      <c r="O165" s="26">
        <f t="shared" si="47"/>
        <v>81685</v>
      </c>
      <c r="P165" s="27">
        <f t="shared" si="47"/>
        <v>251746.5</v>
      </c>
      <c r="Q165" s="26">
        <f t="shared" si="47"/>
        <v>269346.37725361501</v>
      </c>
      <c r="R165" s="26">
        <f t="shared" si="47"/>
        <v>287925.75568338076</v>
      </c>
    </row>
    <row r="166" spans="1:18" s="31" customFormat="1" x14ac:dyDescent="0.25">
      <c r="A166" s="29"/>
      <c r="B166" s="32"/>
      <c r="C166" s="33"/>
      <c r="D166" s="34"/>
      <c r="E166" s="34"/>
      <c r="F166" s="24" t="s">
        <v>184</v>
      </c>
      <c r="G166" s="30" t="s">
        <v>150</v>
      </c>
      <c r="H166" s="35">
        <v>748704</v>
      </c>
      <c r="I166" s="35">
        <v>303657</v>
      </c>
      <c r="J166" s="35">
        <v>799612</v>
      </c>
      <c r="K166" s="35">
        <v>305912</v>
      </c>
      <c r="L166" s="38">
        <v>0</v>
      </c>
      <c r="M166" s="35">
        <v>258438</v>
      </c>
      <c r="N166" s="38">
        <v>0</v>
      </c>
      <c r="O166" s="35">
        <v>81685</v>
      </c>
      <c r="P166" s="52">
        <f>((O166*3)+M166)/2</f>
        <v>251746.5</v>
      </c>
      <c r="Q166" s="53">
        <f>P166*$Q$2*$Q$3</f>
        <v>269346.37725361501</v>
      </c>
      <c r="R166" s="53">
        <f>Q166*$R$2*$R$3</f>
        <v>287925.75568338076</v>
      </c>
    </row>
    <row r="167" spans="1:18" s="31" customFormat="1" x14ac:dyDescent="0.25">
      <c r="A167" s="29"/>
      <c r="B167" s="32"/>
      <c r="C167" s="33"/>
      <c r="D167" s="34"/>
      <c r="E167" s="23" t="s">
        <v>185</v>
      </c>
      <c r="F167" s="24"/>
      <c r="G167" s="30" t="s">
        <v>1</v>
      </c>
      <c r="H167" s="26">
        <f>H168</f>
        <v>148900</v>
      </c>
      <c r="I167" s="26">
        <f t="shared" ref="I167:R167" si="48">I168</f>
        <v>465801</v>
      </c>
      <c r="J167" s="26">
        <f t="shared" si="48"/>
        <v>171492</v>
      </c>
      <c r="K167" s="26">
        <f t="shared" si="48"/>
        <v>452729</v>
      </c>
      <c r="L167" s="26">
        <f t="shared" si="48"/>
        <v>1200000</v>
      </c>
      <c r="M167" s="26">
        <f t="shared" si="48"/>
        <v>393179</v>
      </c>
      <c r="N167" s="26">
        <f t="shared" si="48"/>
        <v>1327222</v>
      </c>
      <c r="O167" s="26">
        <f t="shared" si="48"/>
        <v>90486</v>
      </c>
      <c r="P167" s="27">
        <f t="shared" si="48"/>
        <v>290348.58305771998</v>
      </c>
      <c r="Q167" s="26">
        <f t="shared" si="48"/>
        <v>310647.17478621239</v>
      </c>
      <c r="R167" s="26">
        <f t="shared" si="48"/>
        <v>332075.46157937794</v>
      </c>
    </row>
    <row r="168" spans="1:18" s="31" customFormat="1" x14ac:dyDescent="0.25">
      <c r="A168" s="29"/>
      <c r="B168" s="32"/>
      <c r="C168" s="33"/>
      <c r="D168" s="34"/>
      <c r="E168" s="34"/>
      <c r="F168" s="24" t="s">
        <v>186</v>
      </c>
      <c r="G168" s="30" t="s">
        <v>150</v>
      </c>
      <c r="H168" s="35">
        <v>148900</v>
      </c>
      <c r="I168" s="35">
        <v>465801</v>
      </c>
      <c r="J168" s="35">
        <v>171492</v>
      </c>
      <c r="K168" s="35">
        <v>452729</v>
      </c>
      <c r="L168" s="35">
        <v>1200000</v>
      </c>
      <c r="M168" s="35">
        <v>393179</v>
      </c>
      <c r="N168" s="35">
        <v>1327222</v>
      </c>
      <c r="O168" s="35">
        <v>90486</v>
      </c>
      <c r="P168" s="52">
        <f>O168*3*$P$2*$P$3</f>
        <v>290348.58305771998</v>
      </c>
      <c r="Q168" s="53">
        <f>P168*$Q$2*$Q$3</f>
        <v>310647.17478621239</v>
      </c>
      <c r="R168" s="53">
        <f>Q168*$R$2*$R$3</f>
        <v>332075.46157937794</v>
      </c>
    </row>
    <row r="169" spans="1:18" s="31" customFormat="1" x14ac:dyDescent="0.25">
      <c r="A169" s="29"/>
      <c r="B169" s="32"/>
      <c r="C169" s="33"/>
      <c r="D169" s="34"/>
      <c r="E169" s="23" t="s">
        <v>187</v>
      </c>
      <c r="F169" s="24"/>
      <c r="G169" s="30" t="s">
        <v>1</v>
      </c>
      <c r="H169" s="26">
        <f>H170</f>
        <v>410000</v>
      </c>
      <c r="I169" s="26">
        <f t="shared" ref="I169:R169" si="49">I170</f>
        <v>383887</v>
      </c>
      <c r="J169" s="26">
        <f t="shared" si="49"/>
        <v>546684</v>
      </c>
      <c r="K169" s="26">
        <f t="shared" si="49"/>
        <v>397967</v>
      </c>
      <c r="L169" s="26">
        <f t="shared" si="49"/>
        <v>383000</v>
      </c>
      <c r="M169" s="26">
        <f t="shared" si="49"/>
        <v>371096</v>
      </c>
      <c r="N169" s="26">
        <f t="shared" si="49"/>
        <v>313133</v>
      </c>
      <c r="O169" s="26">
        <f t="shared" si="49"/>
        <v>107067</v>
      </c>
      <c r="P169" s="27">
        <f t="shared" si="49"/>
        <v>346148.5</v>
      </c>
      <c r="Q169" s="26">
        <f t="shared" si="49"/>
        <v>370348.12585983501</v>
      </c>
      <c r="R169" s="26">
        <f t="shared" si="49"/>
        <v>395894.55440758355</v>
      </c>
    </row>
    <row r="170" spans="1:18" s="31" customFormat="1" x14ac:dyDescent="0.25">
      <c r="A170" s="29"/>
      <c r="B170" s="32"/>
      <c r="C170" s="33"/>
      <c r="D170" s="34"/>
      <c r="E170" s="34"/>
      <c r="F170" s="24" t="s">
        <v>188</v>
      </c>
      <c r="G170" s="30" t="s">
        <v>150</v>
      </c>
      <c r="H170" s="35">
        <v>410000</v>
      </c>
      <c r="I170" s="35">
        <v>383887</v>
      </c>
      <c r="J170" s="35">
        <v>546684</v>
      </c>
      <c r="K170" s="35">
        <v>397967</v>
      </c>
      <c r="L170" s="35">
        <v>383000</v>
      </c>
      <c r="M170" s="35">
        <v>371096</v>
      </c>
      <c r="N170" s="35">
        <v>313133</v>
      </c>
      <c r="O170" s="35">
        <v>107067</v>
      </c>
      <c r="P170" s="52">
        <f>((O170*3)+M170)/2</f>
        <v>346148.5</v>
      </c>
      <c r="Q170" s="53">
        <f>P170*$Q$2*$Q$3</f>
        <v>370348.12585983501</v>
      </c>
      <c r="R170" s="53">
        <f>Q170*$R$2*$R$3</f>
        <v>395894.55440758355</v>
      </c>
    </row>
    <row r="171" spans="1:18" s="31" customFormat="1" x14ac:dyDescent="0.25">
      <c r="A171" s="29"/>
      <c r="B171" s="32"/>
      <c r="C171" s="33"/>
      <c r="D171" s="34"/>
      <c r="E171" s="23" t="s">
        <v>189</v>
      </c>
      <c r="F171" s="24"/>
      <c r="G171" s="30" t="s">
        <v>1</v>
      </c>
      <c r="H171" s="26">
        <f>H172</f>
        <v>280000</v>
      </c>
      <c r="I171" s="26">
        <f t="shared" ref="I171:R171" si="50">I172</f>
        <v>121638</v>
      </c>
      <c r="J171" s="26">
        <f t="shared" si="50"/>
        <v>300000</v>
      </c>
      <c r="K171" s="26">
        <f t="shared" si="50"/>
        <v>143178</v>
      </c>
      <c r="L171" s="26">
        <f t="shared" si="50"/>
        <v>330000</v>
      </c>
      <c r="M171" s="26">
        <f t="shared" si="50"/>
        <v>223502</v>
      </c>
      <c r="N171" s="26">
        <f t="shared" si="50"/>
        <v>341420</v>
      </c>
      <c r="O171" s="26">
        <f t="shared" si="50"/>
        <v>83220</v>
      </c>
      <c r="P171" s="27">
        <f t="shared" si="50"/>
        <v>236581</v>
      </c>
      <c r="Q171" s="26">
        <f t="shared" si="50"/>
        <v>253120.64031490998</v>
      </c>
      <c r="R171" s="26">
        <f t="shared" si="50"/>
        <v>270580.77552351233</v>
      </c>
    </row>
    <row r="172" spans="1:18" s="31" customFormat="1" x14ac:dyDescent="0.25">
      <c r="A172" s="29"/>
      <c r="B172" s="32"/>
      <c r="C172" s="33"/>
      <c r="D172" s="34"/>
      <c r="E172" s="34"/>
      <c r="F172" s="24" t="s">
        <v>190</v>
      </c>
      <c r="G172" s="30" t="s">
        <v>150</v>
      </c>
      <c r="H172" s="35">
        <v>280000</v>
      </c>
      <c r="I172" s="35">
        <v>121638</v>
      </c>
      <c r="J172" s="35">
        <v>300000</v>
      </c>
      <c r="K172" s="35">
        <v>143178</v>
      </c>
      <c r="L172" s="35">
        <v>330000</v>
      </c>
      <c r="M172" s="35">
        <v>223502</v>
      </c>
      <c r="N172" s="35">
        <v>341420</v>
      </c>
      <c r="O172" s="35">
        <v>83220</v>
      </c>
      <c r="P172" s="52">
        <f>((O172*3)+M172)/2</f>
        <v>236581</v>
      </c>
      <c r="Q172" s="53">
        <f>P172*$Q$2*$Q$3</f>
        <v>253120.64031490998</v>
      </c>
      <c r="R172" s="53">
        <f>Q172*$R$2*$R$3</f>
        <v>270580.77552351233</v>
      </c>
    </row>
    <row r="173" spans="1:18" s="31" customFormat="1" x14ac:dyDescent="0.25">
      <c r="A173" s="29"/>
      <c r="B173" s="32"/>
      <c r="C173" s="33"/>
      <c r="D173" s="34"/>
      <c r="E173" s="23" t="s">
        <v>191</v>
      </c>
      <c r="F173" s="24"/>
      <c r="G173" s="30" t="s">
        <v>1</v>
      </c>
      <c r="H173" s="26">
        <f>H174</f>
        <v>0</v>
      </c>
      <c r="I173" s="26">
        <f t="shared" ref="I173:R173" si="51">I174</f>
        <v>42258</v>
      </c>
      <c r="J173" s="26">
        <f t="shared" si="51"/>
        <v>0</v>
      </c>
      <c r="K173" s="26">
        <f t="shared" si="51"/>
        <v>40504</v>
      </c>
      <c r="L173" s="26">
        <f t="shared" si="51"/>
        <v>0</v>
      </c>
      <c r="M173" s="26">
        <f t="shared" si="51"/>
        <v>54800</v>
      </c>
      <c r="N173" s="26">
        <f t="shared" si="51"/>
        <v>0</v>
      </c>
      <c r="O173" s="26">
        <f t="shared" si="51"/>
        <v>15374</v>
      </c>
      <c r="P173" s="27">
        <f t="shared" si="51"/>
        <v>50461</v>
      </c>
      <c r="Q173" s="26">
        <f t="shared" si="51"/>
        <v>53988.784521710004</v>
      </c>
      <c r="R173" s="26">
        <f t="shared" si="51"/>
        <v>57712.903883625302</v>
      </c>
    </row>
    <row r="174" spans="1:18" s="31" customFormat="1" x14ac:dyDescent="0.25">
      <c r="A174" s="29"/>
      <c r="B174" s="32"/>
      <c r="C174" s="33"/>
      <c r="D174" s="34"/>
      <c r="E174" s="34"/>
      <c r="F174" s="24" t="s">
        <v>192</v>
      </c>
      <c r="G174" s="30" t="s">
        <v>150</v>
      </c>
      <c r="H174" s="38">
        <v>0</v>
      </c>
      <c r="I174" s="35">
        <v>42258</v>
      </c>
      <c r="J174" s="38">
        <v>0</v>
      </c>
      <c r="K174" s="35">
        <v>40504</v>
      </c>
      <c r="L174" s="38">
        <v>0</v>
      </c>
      <c r="M174" s="35">
        <v>54800</v>
      </c>
      <c r="N174" s="38">
        <v>0</v>
      </c>
      <c r="O174" s="35">
        <v>15374</v>
      </c>
      <c r="P174" s="52">
        <f>((O174*3)+M174)/2</f>
        <v>50461</v>
      </c>
      <c r="Q174" s="53">
        <f>P174*$Q$2*$Q$3</f>
        <v>53988.784521710004</v>
      </c>
      <c r="R174" s="53">
        <f>Q174*$R$2*$R$3</f>
        <v>57712.903883625302</v>
      </c>
    </row>
    <row r="175" spans="1:18" s="31" customFormat="1" x14ac:dyDescent="0.25">
      <c r="A175" s="29"/>
      <c r="B175" s="32"/>
      <c r="C175" s="33"/>
      <c r="D175" s="34"/>
      <c r="E175" s="23" t="s">
        <v>193</v>
      </c>
      <c r="F175" s="24"/>
      <c r="G175" s="30" t="s">
        <v>1</v>
      </c>
      <c r="H175" s="26">
        <f>H176</f>
        <v>0</v>
      </c>
      <c r="I175" s="26">
        <f t="shared" ref="I175:R175" si="52">I176</f>
        <v>3693</v>
      </c>
      <c r="J175" s="26">
        <f t="shared" si="52"/>
        <v>0</v>
      </c>
      <c r="K175" s="26">
        <f t="shared" si="52"/>
        <v>3266</v>
      </c>
      <c r="L175" s="26">
        <f t="shared" si="52"/>
        <v>0</v>
      </c>
      <c r="M175" s="26">
        <f t="shared" si="52"/>
        <v>1821</v>
      </c>
      <c r="N175" s="26">
        <f t="shared" si="52"/>
        <v>0</v>
      </c>
      <c r="O175" s="26">
        <f t="shared" si="52"/>
        <v>87</v>
      </c>
      <c r="P175" s="27">
        <f t="shared" si="52"/>
        <v>0</v>
      </c>
      <c r="Q175" s="26">
        <f t="shared" si="52"/>
        <v>0</v>
      </c>
      <c r="R175" s="26">
        <f t="shared" si="52"/>
        <v>0</v>
      </c>
    </row>
    <row r="176" spans="1:18" s="31" customFormat="1" x14ac:dyDescent="0.25">
      <c r="A176" s="29"/>
      <c r="B176" s="32"/>
      <c r="C176" s="33"/>
      <c r="D176" s="34"/>
      <c r="E176" s="34"/>
      <c r="F176" s="24" t="s">
        <v>194</v>
      </c>
      <c r="G176" s="30" t="s">
        <v>150</v>
      </c>
      <c r="H176" s="38">
        <v>0</v>
      </c>
      <c r="I176" s="35">
        <v>3693</v>
      </c>
      <c r="J176" s="38">
        <v>0</v>
      </c>
      <c r="K176" s="35">
        <v>3266</v>
      </c>
      <c r="L176" s="38">
        <v>0</v>
      </c>
      <c r="M176" s="35">
        <v>1821</v>
      </c>
      <c r="N176" s="38">
        <v>0</v>
      </c>
      <c r="O176" s="38">
        <v>87</v>
      </c>
      <c r="P176" s="52"/>
      <c r="Q176" s="59"/>
      <c r="R176" s="59"/>
    </row>
    <row r="177" spans="1:18" s="31" customFormat="1" x14ac:dyDescent="0.25">
      <c r="A177" s="29"/>
      <c r="B177" s="32"/>
      <c r="C177" s="33"/>
      <c r="D177" s="34"/>
      <c r="E177" s="23" t="s">
        <v>195</v>
      </c>
      <c r="F177" s="24"/>
      <c r="G177" s="30" t="s">
        <v>1</v>
      </c>
      <c r="H177" s="26">
        <f>H178</f>
        <v>0</v>
      </c>
      <c r="I177" s="26">
        <f t="shared" ref="I177:R177" si="53">I178</f>
        <v>78926</v>
      </c>
      <c r="J177" s="26">
        <f t="shared" si="53"/>
        <v>0</v>
      </c>
      <c r="K177" s="26">
        <f t="shared" si="53"/>
        <v>56945</v>
      </c>
      <c r="L177" s="26">
        <f t="shared" si="53"/>
        <v>0</v>
      </c>
      <c r="M177" s="26">
        <f t="shared" si="53"/>
        <v>74787</v>
      </c>
      <c r="N177" s="26">
        <f t="shared" si="53"/>
        <v>0</v>
      </c>
      <c r="O177" s="26">
        <f t="shared" si="53"/>
        <v>19198</v>
      </c>
      <c r="P177" s="27">
        <f t="shared" si="53"/>
        <v>66190.5</v>
      </c>
      <c r="Q177" s="26">
        <f t="shared" si="53"/>
        <v>70817.95132645499</v>
      </c>
      <c r="R177" s="26">
        <f t="shared" si="53"/>
        <v>75702.938199978205</v>
      </c>
    </row>
    <row r="178" spans="1:18" s="31" customFormat="1" ht="21" x14ac:dyDescent="0.25">
      <c r="A178" s="29"/>
      <c r="B178" s="32"/>
      <c r="C178" s="33"/>
      <c r="D178" s="34"/>
      <c r="E178" s="34"/>
      <c r="F178" s="24" t="s">
        <v>196</v>
      </c>
      <c r="G178" s="30" t="s">
        <v>150</v>
      </c>
      <c r="H178" s="38">
        <v>0</v>
      </c>
      <c r="I178" s="35">
        <v>78926</v>
      </c>
      <c r="J178" s="38">
        <v>0</v>
      </c>
      <c r="K178" s="35">
        <v>56945</v>
      </c>
      <c r="L178" s="38">
        <v>0</v>
      </c>
      <c r="M178" s="35">
        <v>74787</v>
      </c>
      <c r="N178" s="38">
        <v>0</v>
      </c>
      <c r="O178" s="35">
        <v>19198</v>
      </c>
      <c r="P178" s="52">
        <f>((O178*3)+M178)/2</f>
        <v>66190.5</v>
      </c>
      <c r="Q178" s="53">
        <f>P178*$Q$2*$Q$3</f>
        <v>70817.95132645499</v>
      </c>
      <c r="R178" s="53">
        <f>Q178*$R$2*$R$3</f>
        <v>75702.938199978205</v>
      </c>
    </row>
    <row r="179" spans="1:18" s="31" customFormat="1" x14ac:dyDescent="0.25">
      <c r="A179" s="29"/>
      <c r="B179" s="32"/>
      <c r="C179" s="33"/>
      <c r="D179" s="34"/>
      <c r="E179" s="23" t="s">
        <v>197</v>
      </c>
      <c r="F179" s="24"/>
      <c r="G179" s="30" t="s">
        <v>1</v>
      </c>
      <c r="H179" s="26">
        <f>H180</f>
        <v>0</v>
      </c>
      <c r="I179" s="26">
        <f t="shared" ref="I179:R179" si="54">I180</f>
        <v>406494</v>
      </c>
      <c r="J179" s="26">
        <f t="shared" si="54"/>
        <v>0</v>
      </c>
      <c r="K179" s="26">
        <f t="shared" si="54"/>
        <v>391721</v>
      </c>
      <c r="L179" s="26">
        <f t="shared" si="54"/>
        <v>0</v>
      </c>
      <c r="M179" s="26">
        <f t="shared" si="54"/>
        <v>443636</v>
      </c>
      <c r="N179" s="26">
        <f t="shared" si="54"/>
        <v>0</v>
      </c>
      <c r="O179" s="26">
        <f t="shared" si="54"/>
        <v>173244</v>
      </c>
      <c r="P179" s="27">
        <f t="shared" si="54"/>
        <v>481684</v>
      </c>
      <c r="Q179" s="26">
        <f t="shared" si="54"/>
        <v>515359.06310923997</v>
      </c>
      <c r="R179" s="26">
        <f t="shared" si="54"/>
        <v>550908.2736029838</v>
      </c>
    </row>
    <row r="180" spans="1:18" s="31" customFormat="1" x14ac:dyDescent="0.25">
      <c r="A180" s="29"/>
      <c r="B180" s="32"/>
      <c r="C180" s="33"/>
      <c r="D180" s="34"/>
      <c r="E180" s="34"/>
      <c r="F180" s="24" t="s">
        <v>198</v>
      </c>
      <c r="G180" s="30" t="s">
        <v>150</v>
      </c>
      <c r="H180" s="38">
        <v>0</v>
      </c>
      <c r="I180" s="35">
        <v>406494</v>
      </c>
      <c r="J180" s="38">
        <v>0</v>
      </c>
      <c r="K180" s="35">
        <v>391721</v>
      </c>
      <c r="L180" s="38">
        <v>0</v>
      </c>
      <c r="M180" s="35">
        <v>443636</v>
      </c>
      <c r="N180" s="38">
        <v>0</v>
      </c>
      <c r="O180" s="35">
        <v>173244</v>
      </c>
      <c r="P180" s="52">
        <f>((O180*3)+M180)/2</f>
        <v>481684</v>
      </c>
      <c r="Q180" s="53">
        <f>P180*$Q$2*$Q$3</f>
        <v>515359.06310923997</v>
      </c>
      <c r="R180" s="53">
        <f>Q180*$R$2*$R$3</f>
        <v>550908.2736029838</v>
      </c>
    </row>
    <row r="181" spans="1:18" s="31" customFormat="1" x14ac:dyDescent="0.25">
      <c r="A181" s="29"/>
      <c r="B181" s="32"/>
      <c r="C181" s="33"/>
      <c r="D181" s="34"/>
      <c r="E181" s="23" t="s">
        <v>199</v>
      </c>
      <c r="F181" s="24"/>
      <c r="G181" s="30" t="s">
        <v>1</v>
      </c>
      <c r="H181" s="26">
        <f>H182</f>
        <v>0</v>
      </c>
      <c r="I181" s="26">
        <f t="shared" ref="I181:R181" si="55">I182</f>
        <v>41373</v>
      </c>
      <c r="J181" s="26">
        <f t="shared" si="55"/>
        <v>0</v>
      </c>
      <c r="K181" s="26">
        <f t="shared" si="55"/>
        <v>45660</v>
      </c>
      <c r="L181" s="26">
        <f t="shared" si="55"/>
        <v>0</v>
      </c>
      <c r="M181" s="26">
        <f t="shared" si="55"/>
        <v>42263</v>
      </c>
      <c r="N181" s="26">
        <f t="shared" si="55"/>
        <v>0</v>
      </c>
      <c r="O181" s="26">
        <f t="shared" si="55"/>
        <v>9835</v>
      </c>
      <c r="P181" s="27">
        <f t="shared" si="55"/>
        <v>35884</v>
      </c>
      <c r="Q181" s="26">
        <f t="shared" si="55"/>
        <v>38392.690271240004</v>
      </c>
      <c r="R181" s="26">
        <f t="shared" si="55"/>
        <v>41040.998849805008</v>
      </c>
    </row>
    <row r="182" spans="1:18" s="31" customFormat="1" ht="21" x14ac:dyDescent="0.25">
      <c r="A182" s="29"/>
      <c r="B182" s="32"/>
      <c r="C182" s="33"/>
      <c r="D182" s="34"/>
      <c r="E182" s="34"/>
      <c r="F182" s="24" t="s">
        <v>200</v>
      </c>
      <c r="G182" s="30" t="s">
        <v>150</v>
      </c>
      <c r="H182" s="38">
        <v>0</v>
      </c>
      <c r="I182" s="35">
        <v>41373</v>
      </c>
      <c r="J182" s="38">
        <v>0</v>
      </c>
      <c r="K182" s="35">
        <v>45660</v>
      </c>
      <c r="L182" s="38">
        <v>0</v>
      </c>
      <c r="M182" s="35">
        <v>42263</v>
      </c>
      <c r="N182" s="38">
        <v>0</v>
      </c>
      <c r="O182" s="35">
        <v>9835</v>
      </c>
      <c r="P182" s="52">
        <f>((O182*3)+M182)/2</f>
        <v>35884</v>
      </c>
      <c r="Q182" s="53">
        <f>P182*$Q$2*$Q$3</f>
        <v>38392.690271240004</v>
      </c>
      <c r="R182" s="53">
        <f>Q182*$R$2*$R$3</f>
        <v>41040.998849805008</v>
      </c>
    </row>
    <row r="183" spans="1:18" s="31" customFormat="1" x14ac:dyDescent="0.25">
      <c r="A183" s="29"/>
      <c r="B183" s="32"/>
      <c r="C183" s="33"/>
      <c r="D183" s="34"/>
      <c r="E183" s="23" t="s">
        <v>201</v>
      </c>
      <c r="F183" s="24"/>
      <c r="G183" s="30" t="s">
        <v>1</v>
      </c>
      <c r="H183" s="26">
        <f>H184</f>
        <v>0</v>
      </c>
      <c r="I183" s="26">
        <f t="shared" ref="I183:R183" si="56">I184</f>
        <v>0</v>
      </c>
      <c r="J183" s="26">
        <f t="shared" si="56"/>
        <v>0</v>
      </c>
      <c r="K183" s="26">
        <f t="shared" si="56"/>
        <v>704</v>
      </c>
      <c r="L183" s="26">
        <f t="shared" si="56"/>
        <v>0</v>
      </c>
      <c r="M183" s="26">
        <f t="shared" si="56"/>
        <v>407</v>
      </c>
      <c r="N183" s="26">
        <f t="shared" si="56"/>
        <v>0</v>
      </c>
      <c r="O183" s="26">
        <f t="shared" si="56"/>
        <v>58</v>
      </c>
      <c r="P183" s="27">
        <f t="shared" si="56"/>
        <v>290.5</v>
      </c>
      <c r="Q183" s="26">
        <f t="shared" si="56"/>
        <v>310.809177455</v>
      </c>
      <c r="R183" s="26">
        <f t="shared" si="56"/>
        <v>332.24863911125715</v>
      </c>
    </row>
    <row r="184" spans="1:18" s="31" customFormat="1" x14ac:dyDescent="0.25">
      <c r="A184" s="29"/>
      <c r="B184" s="32"/>
      <c r="C184" s="33"/>
      <c r="D184" s="34"/>
      <c r="E184" s="34"/>
      <c r="F184" s="24" t="s">
        <v>202</v>
      </c>
      <c r="G184" s="30" t="s">
        <v>150</v>
      </c>
      <c r="H184" s="38"/>
      <c r="I184" s="38"/>
      <c r="J184" s="38">
        <v>0</v>
      </c>
      <c r="K184" s="38">
        <v>704</v>
      </c>
      <c r="L184" s="38">
        <v>0</v>
      </c>
      <c r="M184" s="38">
        <v>407</v>
      </c>
      <c r="N184" s="38">
        <v>0</v>
      </c>
      <c r="O184" s="38">
        <v>58</v>
      </c>
      <c r="P184" s="52">
        <f>((O184*3)+M184)/2</f>
        <v>290.5</v>
      </c>
      <c r="Q184" s="53">
        <f>P184*$Q$2*$Q$3</f>
        <v>310.809177455</v>
      </c>
      <c r="R184" s="53">
        <f>Q184*$R$2*$R$3</f>
        <v>332.24863911125715</v>
      </c>
    </row>
    <row r="185" spans="1:18" s="31" customFormat="1" x14ac:dyDescent="0.25">
      <c r="A185" s="29"/>
      <c r="B185" s="32"/>
      <c r="C185" s="33"/>
      <c r="D185" s="34"/>
      <c r="E185" s="23" t="s">
        <v>203</v>
      </c>
      <c r="F185" s="24"/>
      <c r="G185" s="30" t="s">
        <v>1</v>
      </c>
      <c r="H185" s="26">
        <f>H186</f>
        <v>0</v>
      </c>
      <c r="I185" s="26">
        <f t="shared" ref="I185:R185" si="57">I186</f>
        <v>273010</v>
      </c>
      <c r="J185" s="26">
        <f t="shared" si="57"/>
        <v>0</v>
      </c>
      <c r="K185" s="26">
        <f t="shared" si="57"/>
        <v>186693</v>
      </c>
      <c r="L185" s="26">
        <f t="shared" si="57"/>
        <v>0</v>
      </c>
      <c r="M185" s="26">
        <f t="shared" si="57"/>
        <v>313009</v>
      </c>
      <c r="N185" s="26">
        <f t="shared" si="57"/>
        <v>0</v>
      </c>
      <c r="O185" s="26">
        <f t="shared" si="57"/>
        <v>107169</v>
      </c>
      <c r="P185" s="27">
        <f t="shared" si="57"/>
        <v>317258</v>
      </c>
      <c r="Q185" s="26">
        <f t="shared" si="57"/>
        <v>339437.85893638001</v>
      </c>
      <c r="R185" s="26">
        <f t="shared" si="57"/>
        <v>362852.11272688204</v>
      </c>
    </row>
    <row r="186" spans="1:18" s="31" customFormat="1" x14ac:dyDescent="0.25">
      <c r="A186" s="29"/>
      <c r="B186" s="32"/>
      <c r="C186" s="33"/>
      <c r="D186" s="34"/>
      <c r="E186" s="34"/>
      <c r="F186" s="24" t="s">
        <v>204</v>
      </c>
      <c r="G186" s="30" t="s">
        <v>150</v>
      </c>
      <c r="H186" s="38">
        <v>0</v>
      </c>
      <c r="I186" s="35">
        <v>273010</v>
      </c>
      <c r="J186" s="38">
        <v>0</v>
      </c>
      <c r="K186" s="35">
        <v>186693</v>
      </c>
      <c r="L186" s="38">
        <v>0</v>
      </c>
      <c r="M186" s="35">
        <v>313009</v>
      </c>
      <c r="N186" s="38">
        <v>0</v>
      </c>
      <c r="O186" s="35">
        <v>107169</v>
      </c>
      <c r="P186" s="52">
        <f>((O186*3)+M186)/2</f>
        <v>317258</v>
      </c>
      <c r="Q186" s="53">
        <f>P186*$Q$2*$Q$3</f>
        <v>339437.85893638001</v>
      </c>
      <c r="R186" s="53">
        <f>Q186*$R$2*$R$3</f>
        <v>362852.11272688204</v>
      </c>
    </row>
    <row r="187" spans="1:18" s="31" customFormat="1" x14ac:dyDescent="0.25">
      <c r="A187" s="29"/>
      <c r="B187" s="32"/>
      <c r="C187" s="33"/>
      <c r="D187" s="34"/>
      <c r="E187" s="23" t="s">
        <v>205</v>
      </c>
      <c r="F187" s="24"/>
      <c r="G187" s="30" t="s">
        <v>1</v>
      </c>
      <c r="H187" s="26">
        <f>H188</f>
        <v>0</v>
      </c>
      <c r="I187" s="26">
        <f t="shared" ref="I187:R187" si="58">I188</f>
        <v>2143</v>
      </c>
      <c r="J187" s="26">
        <f t="shared" si="58"/>
        <v>0</v>
      </c>
      <c r="K187" s="26">
        <f t="shared" si="58"/>
        <v>7660</v>
      </c>
      <c r="L187" s="26">
        <f t="shared" si="58"/>
        <v>0</v>
      </c>
      <c r="M187" s="26">
        <f t="shared" si="58"/>
        <v>17751</v>
      </c>
      <c r="N187" s="26">
        <f t="shared" si="58"/>
        <v>0</v>
      </c>
      <c r="O187" s="26">
        <f t="shared" si="58"/>
        <v>469</v>
      </c>
      <c r="P187" s="27">
        <f t="shared" si="58"/>
        <v>0</v>
      </c>
      <c r="Q187" s="26">
        <f t="shared" si="58"/>
        <v>0</v>
      </c>
      <c r="R187" s="26">
        <f t="shared" si="58"/>
        <v>0</v>
      </c>
    </row>
    <row r="188" spans="1:18" s="31" customFormat="1" x14ac:dyDescent="0.25">
      <c r="A188" s="29"/>
      <c r="B188" s="32"/>
      <c r="C188" s="33"/>
      <c r="D188" s="34"/>
      <c r="E188" s="34"/>
      <c r="F188" s="24" t="s">
        <v>206</v>
      </c>
      <c r="G188" s="30" t="s">
        <v>150</v>
      </c>
      <c r="H188" s="38">
        <v>0</v>
      </c>
      <c r="I188" s="35">
        <v>2143</v>
      </c>
      <c r="J188" s="38">
        <v>0</v>
      </c>
      <c r="K188" s="35">
        <v>7660</v>
      </c>
      <c r="L188" s="38">
        <v>0</v>
      </c>
      <c r="M188" s="35">
        <v>17751</v>
      </c>
      <c r="N188" s="38">
        <v>0</v>
      </c>
      <c r="O188" s="38">
        <v>469</v>
      </c>
      <c r="P188" s="52"/>
      <c r="Q188" s="59"/>
      <c r="R188" s="59"/>
    </row>
    <row r="189" spans="1:18" s="31" customFormat="1" x14ac:dyDescent="0.25">
      <c r="A189" s="29"/>
      <c r="B189" s="32"/>
      <c r="C189" s="33"/>
      <c r="D189" s="34"/>
      <c r="E189" s="23" t="s">
        <v>207</v>
      </c>
      <c r="F189" s="24"/>
      <c r="G189" s="30" t="s">
        <v>1</v>
      </c>
      <c r="H189" s="26">
        <f>H190</f>
        <v>1029781</v>
      </c>
      <c r="I189" s="26">
        <f t="shared" ref="I189:R189" si="59">I190</f>
        <v>708865</v>
      </c>
      <c r="J189" s="26">
        <f t="shared" si="59"/>
        <v>1067802</v>
      </c>
      <c r="K189" s="26">
        <f t="shared" si="59"/>
        <v>871215</v>
      </c>
      <c r="L189" s="26">
        <f t="shared" si="59"/>
        <v>906000</v>
      </c>
      <c r="M189" s="26">
        <f t="shared" si="59"/>
        <v>1812157</v>
      </c>
      <c r="N189" s="26">
        <f t="shared" si="59"/>
        <v>661814</v>
      </c>
      <c r="O189" s="26">
        <f t="shared" si="59"/>
        <v>341655</v>
      </c>
      <c r="P189" s="27">
        <f t="shared" si="59"/>
        <v>1024965</v>
      </c>
      <c r="Q189" s="26">
        <f t="shared" si="59"/>
        <v>1096621.4408611499</v>
      </c>
      <c r="R189" s="26">
        <f t="shared" si="59"/>
        <v>1172265.8395410317</v>
      </c>
    </row>
    <row r="190" spans="1:18" s="31" customFormat="1" x14ac:dyDescent="0.25">
      <c r="A190" s="29"/>
      <c r="B190" s="32"/>
      <c r="C190" s="33"/>
      <c r="D190" s="34"/>
      <c r="E190" s="34"/>
      <c r="F190" s="24" t="s">
        <v>208</v>
      </c>
      <c r="G190" s="30" t="s">
        <v>150</v>
      </c>
      <c r="H190" s="35">
        <v>1029781</v>
      </c>
      <c r="I190" s="35">
        <v>708865</v>
      </c>
      <c r="J190" s="35">
        <v>1067802</v>
      </c>
      <c r="K190" s="35">
        <v>871215</v>
      </c>
      <c r="L190" s="35">
        <v>906000</v>
      </c>
      <c r="M190" s="35">
        <v>1812157</v>
      </c>
      <c r="N190" s="35">
        <v>661814</v>
      </c>
      <c r="O190" s="35">
        <v>341655</v>
      </c>
      <c r="P190" s="52">
        <f>O190*3</f>
        <v>1024965</v>
      </c>
      <c r="Q190" s="53">
        <f>P190*$Q$2*$Q$3</f>
        <v>1096621.4408611499</v>
      </c>
      <c r="R190" s="53">
        <f>Q190*$R$2*$R$3</f>
        <v>1172265.8395410317</v>
      </c>
    </row>
    <row r="191" spans="1:18" s="31" customFormat="1" x14ac:dyDescent="0.25">
      <c r="A191" s="29"/>
      <c r="B191" s="32"/>
      <c r="C191" s="33"/>
      <c r="D191" s="34"/>
      <c r="E191" s="23" t="s">
        <v>209</v>
      </c>
      <c r="F191" s="24"/>
      <c r="G191" s="30" t="s">
        <v>1</v>
      </c>
      <c r="H191" s="26">
        <f>H192</f>
        <v>18000</v>
      </c>
      <c r="I191" s="26">
        <f t="shared" ref="I191:R191" si="60">I192</f>
        <v>0</v>
      </c>
      <c r="J191" s="26">
        <f t="shared" si="60"/>
        <v>22000</v>
      </c>
      <c r="K191" s="26">
        <f t="shared" si="60"/>
        <v>0</v>
      </c>
      <c r="L191" s="26">
        <f t="shared" si="60"/>
        <v>0</v>
      </c>
      <c r="M191" s="26">
        <f t="shared" si="60"/>
        <v>0</v>
      </c>
      <c r="N191" s="26">
        <f t="shared" si="60"/>
        <v>0</v>
      </c>
      <c r="O191" s="26">
        <f t="shared" si="60"/>
        <v>0</v>
      </c>
      <c r="P191" s="27">
        <f t="shared" si="60"/>
        <v>0</v>
      </c>
      <c r="Q191" s="26">
        <f t="shared" si="60"/>
        <v>0</v>
      </c>
      <c r="R191" s="26">
        <f t="shared" si="60"/>
        <v>0</v>
      </c>
    </row>
    <row r="192" spans="1:18" s="31" customFormat="1" x14ac:dyDescent="0.25">
      <c r="A192" s="29"/>
      <c r="B192" s="32"/>
      <c r="C192" s="33"/>
      <c r="D192" s="34"/>
      <c r="E192" s="34"/>
      <c r="F192" s="24" t="s">
        <v>210</v>
      </c>
      <c r="G192" s="30" t="s">
        <v>150</v>
      </c>
      <c r="H192" s="35">
        <v>18000</v>
      </c>
      <c r="I192" s="38">
        <v>0</v>
      </c>
      <c r="J192" s="35">
        <v>22000</v>
      </c>
      <c r="K192" s="38">
        <v>0</v>
      </c>
      <c r="L192" s="38"/>
      <c r="M192" s="38"/>
      <c r="N192" s="38"/>
      <c r="O192" s="38"/>
      <c r="P192" s="58"/>
      <c r="Q192" s="59"/>
      <c r="R192" s="59"/>
    </row>
    <row r="193" spans="1:18" s="31" customFormat="1" x14ac:dyDescent="0.25">
      <c r="A193" s="29"/>
      <c r="B193" s="32"/>
      <c r="C193" s="33"/>
      <c r="D193" s="34"/>
      <c r="E193" s="23" t="s">
        <v>211</v>
      </c>
      <c r="F193" s="24"/>
      <c r="G193" s="30" t="s">
        <v>1</v>
      </c>
      <c r="H193" s="26">
        <f>H194</f>
        <v>60170</v>
      </c>
      <c r="I193" s="26">
        <f t="shared" ref="I193:R193" si="61">I194</f>
        <v>0</v>
      </c>
      <c r="J193" s="26">
        <f t="shared" si="61"/>
        <v>70068</v>
      </c>
      <c r="K193" s="26">
        <f t="shared" si="61"/>
        <v>0</v>
      </c>
      <c r="L193" s="26">
        <f t="shared" si="61"/>
        <v>77074</v>
      </c>
      <c r="M193" s="26">
        <f t="shared" si="61"/>
        <v>0</v>
      </c>
      <c r="N193" s="26">
        <f t="shared" si="61"/>
        <v>90000</v>
      </c>
      <c r="O193" s="26">
        <f t="shared" si="61"/>
        <v>0</v>
      </c>
      <c r="P193" s="27">
        <f t="shared" si="61"/>
        <v>0</v>
      </c>
      <c r="Q193" s="26">
        <f t="shared" si="61"/>
        <v>0</v>
      </c>
      <c r="R193" s="26">
        <f t="shared" si="61"/>
        <v>0</v>
      </c>
    </row>
    <row r="194" spans="1:18" s="31" customFormat="1" x14ac:dyDescent="0.25">
      <c r="A194" s="29"/>
      <c r="B194" s="32"/>
      <c r="C194" s="33"/>
      <c r="D194" s="34"/>
      <c r="E194" s="34"/>
      <c r="F194" s="24" t="s">
        <v>212</v>
      </c>
      <c r="G194" s="30" t="s">
        <v>150</v>
      </c>
      <c r="H194" s="35">
        <v>60170</v>
      </c>
      <c r="I194" s="38">
        <v>0</v>
      </c>
      <c r="J194" s="35">
        <v>70068</v>
      </c>
      <c r="K194" s="38">
        <v>0</v>
      </c>
      <c r="L194" s="35">
        <v>77074</v>
      </c>
      <c r="M194" s="38">
        <v>0</v>
      </c>
      <c r="N194" s="35">
        <v>90000</v>
      </c>
      <c r="O194" s="38">
        <v>0</v>
      </c>
      <c r="P194" s="58"/>
      <c r="Q194" s="53"/>
      <c r="R194" s="59"/>
    </row>
    <row r="195" spans="1:18" s="31" customFormat="1" x14ac:dyDescent="0.25">
      <c r="A195" s="29"/>
      <c r="B195" s="32"/>
      <c r="C195" s="33"/>
      <c r="D195" s="34"/>
      <c r="E195" s="23" t="s">
        <v>213</v>
      </c>
      <c r="F195" s="24"/>
      <c r="G195" s="30" t="s">
        <v>1</v>
      </c>
      <c r="H195" s="26">
        <f>H196</f>
        <v>0</v>
      </c>
      <c r="I195" s="26">
        <f t="shared" ref="I195:R195" si="62">I196</f>
        <v>67</v>
      </c>
      <c r="J195" s="26">
        <f t="shared" si="62"/>
        <v>0</v>
      </c>
      <c r="K195" s="26">
        <f t="shared" si="62"/>
        <v>848</v>
      </c>
      <c r="L195" s="26">
        <f t="shared" si="62"/>
        <v>0</v>
      </c>
      <c r="M195" s="26">
        <f t="shared" si="62"/>
        <v>292</v>
      </c>
      <c r="N195" s="26">
        <f t="shared" si="62"/>
        <v>0</v>
      </c>
      <c r="O195" s="26">
        <f t="shared" si="62"/>
        <v>116</v>
      </c>
      <c r="P195" s="27">
        <f t="shared" si="62"/>
        <v>320</v>
      </c>
      <c r="Q195" s="26">
        <f t="shared" si="62"/>
        <v>342.37155519999999</v>
      </c>
      <c r="R195" s="26">
        <f t="shared" si="62"/>
        <v>365.98817389191839</v>
      </c>
    </row>
    <row r="196" spans="1:18" s="31" customFormat="1" x14ac:dyDescent="0.25">
      <c r="A196" s="29"/>
      <c r="B196" s="32"/>
      <c r="C196" s="33"/>
      <c r="D196" s="34"/>
      <c r="E196" s="34"/>
      <c r="F196" s="24" t="s">
        <v>214</v>
      </c>
      <c r="G196" s="30" t="s">
        <v>150</v>
      </c>
      <c r="H196" s="38">
        <v>0</v>
      </c>
      <c r="I196" s="38">
        <v>67</v>
      </c>
      <c r="J196" s="38">
        <v>0</v>
      </c>
      <c r="K196" s="38">
        <v>848</v>
      </c>
      <c r="L196" s="38">
        <v>0</v>
      </c>
      <c r="M196" s="38">
        <v>292</v>
      </c>
      <c r="N196" s="38">
        <v>0</v>
      </c>
      <c r="O196" s="38">
        <v>116</v>
      </c>
      <c r="P196" s="52">
        <f>((O196*3)+M196)/2</f>
        <v>320</v>
      </c>
      <c r="Q196" s="53">
        <f>P196*$Q$2*$Q$3</f>
        <v>342.37155519999999</v>
      </c>
      <c r="R196" s="53">
        <f>Q196*$R$2*$R$3</f>
        <v>365.98817389191839</v>
      </c>
    </row>
    <row r="197" spans="1:18" s="31" customFormat="1" x14ac:dyDescent="0.25">
      <c r="A197" s="29"/>
      <c r="B197" s="32"/>
      <c r="C197" s="33"/>
      <c r="D197" s="34"/>
      <c r="E197" s="23" t="s">
        <v>215</v>
      </c>
      <c r="F197" s="24"/>
      <c r="G197" s="30" t="s">
        <v>1</v>
      </c>
      <c r="H197" s="42">
        <f>H198</f>
        <v>0</v>
      </c>
      <c r="I197" s="42">
        <f t="shared" ref="I197:R197" si="63">I198</f>
        <v>137</v>
      </c>
      <c r="J197" s="42">
        <f t="shared" si="63"/>
        <v>0</v>
      </c>
      <c r="K197" s="42">
        <f t="shared" si="63"/>
        <v>209</v>
      </c>
      <c r="L197" s="42">
        <f t="shared" si="63"/>
        <v>0</v>
      </c>
      <c r="M197" s="42">
        <f t="shared" si="63"/>
        <v>0</v>
      </c>
      <c r="N197" s="42">
        <f t="shared" si="63"/>
        <v>229</v>
      </c>
      <c r="O197" s="42">
        <f t="shared" si="63"/>
        <v>0</v>
      </c>
      <c r="P197" s="43">
        <f t="shared" si="63"/>
        <v>0</v>
      </c>
      <c r="Q197" s="42">
        <f t="shared" si="63"/>
        <v>0</v>
      </c>
      <c r="R197" s="42">
        <f t="shared" si="63"/>
        <v>0</v>
      </c>
    </row>
    <row r="198" spans="1:18" s="31" customFormat="1" x14ac:dyDescent="0.25">
      <c r="A198" s="29"/>
      <c r="B198" s="32"/>
      <c r="C198" s="33"/>
      <c r="D198" s="34"/>
      <c r="E198" s="34"/>
      <c r="F198" s="24" t="s">
        <v>216</v>
      </c>
      <c r="G198" s="30" t="s">
        <v>20</v>
      </c>
      <c r="H198" s="38">
        <v>0</v>
      </c>
      <c r="I198" s="38">
        <v>137</v>
      </c>
      <c r="J198" s="38">
        <v>0</v>
      </c>
      <c r="K198" s="38">
        <v>209</v>
      </c>
      <c r="L198" s="38"/>
      <c r="M198" s="38"/>
      <c r="N198" s="38">
        <v>229</v>
      </c>
      <c r="O198" s="38">
        <v>0</v>
      </c>
      <c r="P198" s="58"/>
      <c r="Q198" s="59"/>
      <c r="R198" s="59"/>
    </row>
    <row r="199" spans="1:18" s="31" customFormat="1" x14ac:dyDescent="0.25">
      <c r="A199" s="29"/>
      <c r="B199" s="32"/>
      <c r="C199" s="33"/>
      <c r="D199" s="34"/>
      <c r="E199" s="23" t="s">
        <v>217</v>
      </c>
      <c r="F199" s="24"/>
      <c r="G199" s="30" t="s">
        <v>1</v>
      </c>
      <c r="H199" s="42">
        <f>H200</f>
        <v>0</v>
      </c>
      <c r="I199" s="42">
        <f t="shared" ref="I199:R199" si="64">I200</f>
        <v>0</v>
      </c>
      <c r="J199" s="42">
        <f t="shared" si="64"/>
        <v>0</v>
      </c>
      <c r="K199" s="42">
        <f t="shared" si="64"/>
        <v>0</v>
      </c>
      <c r="L199" s="42">
        <f t="shared" si="64"/>
        <v>0</v>
      </c>
      <c r="M199" s="42">
        <f t="shared" si="64"/>
        <v>363</v>
      </c>
      <c r="N199" s="42">
        <f t="shared" si="64"/>
        <v>0</v>
      </c>
      <c r="O199" s="42">
        <f t="shared" si="64"/>
        <v>0</v>
      </c>
      <c r="P199" s="43">
        <f t="shared" si="64"/>
        <v>0</v>
      </c>
      <c r="Q199" s="42">
        <f t="shared" si="64"/>
        <v>0</v>
      </c>
      <c r="R199" s="42">
        <f t="shared" si="64"/>
        <v>0</v>
      </c>
    </row>
    <row r="200" spans="1:18" s="31" customFormat="1" x14ac:dyDescent="0.25">
      <c r="A200" s="29"/>
      <c r="B200" s="32"/>
      <c r="C200" s="33"/>
      <c r="D200" s="34"/>
      <c r="E200" s="34"/>
      <c r="F200" s="24" t="s">
        <v>218</v>
      </c>
      <c r="G200" s="30" t="s">
        <v>150</v>
      </c>
      <c r="H200" s="38"/>
      <c r="I200" s="38"/>
      <c r="J200" s="38">
        <v>0</v>
      </c>
      <c r="K200" s="38">
        <v>0</v>
      </c>
      <c r="L200" s="38">
        <v>0</v>
      </c>
      <c r="M200" s="38">
        <v>363</v>
      </c>
      <c r="N200" s="38"/>
      <c r="O200" s="38"/>
      <c r="P200" s="58"/>
      <c r="Q200" s="59"/>
      <c r="R200" s="59"/>
    </row>
    <row r="201" spans="1:18" s="31" customFormat="1" x14ac:dyDescent="0.25">
      <c r="A201" s="29"/>
      <c r="B201" s="32"/>
      <c r="C201" s="33"/>
      <c r="D201" s="34"/>
      <c r="E201" s="23" t="s">
        <v>219</v>
      </c>
      <c r="F201" s="24"/>
      <c r="G201" s="30" t="s">
        <v>1</v>
      </c>
      <c r="H201" s="26">
        <f>H202</f>
        <v>0</v>
      </c>
      <c r="I201" s="26">
        <f t="shared" ref="I201:R201" si="65">I202</f>
        <v>0</v>
      </c>
      <c r="J201" s="26">
        <f t="shared" si="65"/>
        <v>0</v>
      </c>
      <c r="K201" s="26">
        <f t="shared" si="65"/>
        <v>0</v>
      </c>
      <c r="L201" s="26">
        <f t="shared" si="65"/>
        <v>0</v>
      </c>
      <c r="M201" s="26">
        <f t="shared" si="65"/>
        <v>1245</v>
      </c>
      <c r="N201" s="26">
        <f t="shared" si="65"/>
        <v>0</v>
      </c>
      <c r="O201" s="26">
        <f t="shared" si="65"/>
        <v>2384</v>
      </c>
      <c r="P201" s="27">
        <f t="shared" si="65"/>
        <v>4198.5</v>
      </c>
      <c r="Q201" s="26">
        <f t="shared" si="65"/>
        <v>4492.0217953349993</v>
      </c>
      <c r="R201" s="26">
        <f t="shared" si="65"/>
        <v>4801.87921276631</v>
      </c>
    </row>
    <row r="202" spans="1:18" s="31" customFormat="1" x14ac:dyDescent="0.25">
      <c r="A202" s="29"/>
      <c r="B202" s="32"/>
      <c r="C202" s="33"/>
      <c r="D202" s="34"/>
      <c r="E202" s="34"/>
      <c r="F202" s="24" t="s">
        <v>220</v>
      </c>
      <c r="G202" s="30" t="s">
        <v>152</v>
      </c>
      <c r="H202" s="38"/>
      <c r="I202" s="38"/>
      <c r="J202" s="38"/>
      <c r="K202" s="38"/>
      <c r="L202" s="38">
        <v>0</v>
      </c>
      <c r="M202" s="35">
        <v>1245</v>
      </c>
      <c r="N202" s="38">
        <v>0</v>
      </c>
      <c r="O202" s="35">
        <v>2384</v>
      </c>
      <c r="P202" s="52">
        <f>((O202*3)+M202)/2</f>
        <v>4198.5</v>
      </c>
      <c r="Q202" s="53">
        <f>P202*$Q$2*$Q$3</f>
        <v>4492.0217953349993</v>
      </c>
      <c r="R202" s="53">
        <f>Q202*$R$2*$R$3</f>
        <v>4801.87921276631</v>
      </c>
    </row>
    <row r="203" spans="1:18" s="31" customFormat="1" x14ac:dyDescent="0.25">
      <c r="A203" s="29"/>
      <c r="B203" s="32"/>
      <c r="C203" s="33"/>
      <c r="D203" s="34"/>
      <c r="E203" s="23" t="s">
        <v>221</v>
      </c>
      <c r="F203" s="24"/>
      <c r="G203" s="30" t="s">
        <v>1</v>
      </c>
      <c r="H203" s="26">
        <f>H204</f>
        <v>0</v>
      </c>
      <c r="I203" s="26">
        <f t="shared" ref="I203:R203" si="66">I204</f>
        <v>57043</v>
      </c>
      <c r="J203" s="26">
        <f t="shared" si="66"/>
        <v>0</v>
      </c>
      <c r="K203" s="26">
        <f t="shared" si="66"/>
        <v>45396</v>
      </c>
      <c r="L203" s="26">
        <f t="shared" si="66"/>
        <v>0</v>
      </c>
      <c r="M203" s="26">
        <f t="shared" si="66"/>
        <v>59501</v>
      </c>
      <c r="N203" s="26">
        <f t="shared" si="66"/>
        <v>0</v>
      </c>
      <c r="O203" s="26">
        <f t="shared" si="66"/>
        <v>11020</v>
      </c>
      <c r="P203" s="27">
        <f t="shared" si="66"/>
        <v>46280.5</v>
      </c>
      <c r="Q203" s="26">
        <f t="shared" si="66"/>
        <v>49516.021126354994</v>
      </c>
      <c r="R203" s="26">
        <f t="shared" si="66"/>
        <v>52931.611505640401</v>
      </c>
    </row>
    <row r="204" spans="1:18" s="31" customFormat="1" x14ac:dyDescent="0.25">
      <c r="A204" s="29"/>
      <c r="B204" s="32"/>
      <c r="C204" s="33"/>
      <c r="D204" s="34"/>
      <c r="E204" s="34"/>
      <c r="F204" s="24" t="s">
        <v>222</v>
      </c>
      <c r="G204" s="30" t="s">
        <v>150</v>
      </c>
      <c r="H204" s="38">
        <v>0</v>
      </c>
      <c r="I204" s="35">
        <v>57043</v>
      </c>
      <c r="J204" s="38">
        <v>0</v>
      </c>
      <c r="K204" s="35">
        <v>45396</v>
      </c>
      <c r="L204" s="38">
        <v>0</v>
      </c>
      <c r="M204" s="35">
        <v>59501</v>
      </c>
      <c r="N204" s="38">
        <v>0</v>
      </c>
      <c r="O204" s="35">
        <v>11020</v>
      </c>
      <c r="P204" s="52">
        <f>((O204*3)+M204)/2</f>
        <v>46280.5</v>
      </c>
      <c r="Q204" s="53">
        <f>P204*$Q$2*$Q$3</f>
        <v>49516.021126354994</v>
      </c>
      <c r="R204" s="53">
        <f>Q204*$R$2*$R$3</f>
        <v>52931.611505640401</v>
      </c>
    </row>
    <row r="205" spans="1:18" s="31" customFormat="1" x14ac:dyDescent="0.25">
      <c r="A205" s="29"/>
      <c r="B205" s="32"/>
      <c r="C205" s="33"/>
      <c r="D205" s="23" t="s">
        <v>223</v>
      </c>
      <c r="E205" s="23"/>
      <c r="F205" s="24"/>
      <c r="G205" s="30" t="s">
        <v>1</v>
      </c>
      <c r="H205" s="26">
        <f>H206</f>
        <v>0</v>
      </c>
      <c r="I205" s="26">
        <f t="shared" ref="I205:R206" si="67">I206</f>
        <v>2899849</v>
      </c>
      <c r="J205" s="26">
        <f t="shared" si="67"/>
        <v>0</v>
      </c>
      <c r="K205" s="26">
        <f t="shared" si="67"/>
        <v>2657812</v>
      </c>
      <c r="L205" s="26">
        <f t="shared" si="67"/>
        <v>0</v>
      </c>
      <c r="M205" s="26">
        <f t="shared" si="67"/>
        <v>3174420</v>
      </c>
      <c r="N205" s="26">
        <f t="shared" si="67"/>
        <v>2908802</v>
      </c>
      <c r="O205" s="26">
        <f t="shared" si="67"/>
        <v>451000</v>
      </c>
      <c r="P205" s="27">
        <f t="shared" si="67"/>
        <v>2263710</v>
      </c>
      <c r="Q205" s="26">
        <f t="shared" si="67"/>
        <v>2421968.4788180999</v>
      </c>
      <c r="R205" s="26">
        <f t="shared" si="67"/>
        <v>2589034.653502733</v>
      </c>
    </row>
    <row r="206" spans="1:18" s="31" customFormat="1" x14ac:dyDescent="0.25">
      <c r="A206" s="29"/>
      <c r="B206" s="32"/>
      <c r="C206" s="33"/>
      <c r="D206" s="34"/>
      <c r="E206" s="23" t="s">
        <v>224</v>
      </c>
      <c r="F206" s="24"/>
      <c r="G206" s="30" t="s">
        <v>1</v>
      </c>
      <c r="H206" s="26">
        <f>H207</f>
        <v>0</v>
      </c>
      <c r="I206" s="26">
        <f t="shared" si="67"/>
        <v>2899849</v>
      </c>
      <c r="J206" s="26">
        <f t="shared" si="67"/>
        <v>0</v>
      </c>
      <c r="K206" s="26">
        <f t="shared" si="67"/>
        <v>2657812</v>
      </c>
      <c r="L206" s="26">
        <f t="shared" si="67"/>
        <v>0</v>
      </c>
      <c r="M206" s="26">
        <f t="shared" si="67"/>
        <v>3174420</v>
      </c>
      <c r="N206" s="26">
        <f t="shared" si="67"/>
        <v>2908802</v>
      </c>
      <c r="O206" s="26">
        <f t="shared" si="67"/>
        <v>451000</v>
      </c>
      <c r="P206" s="27">
        <f t="shared" si="67"/>
        <v>2263710</v>
      </c>
      <c r="Q206" s="26">
        <f t="shared" si="67"/>
        <v>2421968.4788180999</v>
      </c>
      <c r="R206" s="26">
        <f t="shared" si="67"/>
        <v>2589034.653502733</v>
      </c>
    </row>
    <row r="207" spans="1:18" s="31" customFormat="1" x14ac:dyDescent="0.25">
      <c r="A207" s="29"/>
      <c r="B207" s="32"/>
      <c r="C207" s="33"/>
      <c r="D207" s="34"/>
      <c r="E207" s="34"/>
      <c r="F207" s="24" t="s">
        <v>225</v>
      </c>
      <c r="G207" s="30" t="s">
        <v>20</v>
      </c>
      <c r="H207" s="38">
        <v>0</v>
      </c>
      <c r="I207" s="35">
        <v>2899849</v>
      </c>
      <c r="J207" s="38">
        <v>0</v>
      </c>
      <c r="K207" s="35">
        <v>2657812</v>
      </c>
      <c r="L207" s="38">
        <v>0</v>
      </c>
      <c r="M207" s="35">
        <v>3174420</v>
      </c>
      <c r="N207" s="35">
        <v>2908802</v>
      </c>
      <c r="O207" s="35">
        <v>451000</v>
      </c>
      <c r="P207" s="52">
        <f>((O207*3)+M207)/2</f>
        <v>2263710</v>
      </c>
      <c r="Q207" s="53">
        <f>P207*$Q$2*$Q$3</f>
        <v>2421968.4788180999</v>
      </c>
      <c r="R207" s="53">
        <f>Q207*$R$2*$R$3</f>
        <v>2589034.653502733</v>
      </c>
    </row>
    <row r="208" spans="1:18" s="31" customFormat="1" x14ac:dyDescent="0.25">
      <c r="A208" s="29"/>
      <c r="B208" s="32"/>
      <c r="C208" s="22" t="s">
        <v>226</v>
      </c>
      <c r="D208" s="23"/>
      <c r="E208" s="23"/>
      <c r="F208" s="24"/>
      <c r="G208" s="30" t="s">
        <v>1</v>
      </c>
      <c r="H208" s="26">
        <f>H209+H214+H221+H231+H237+H241+H301</f>
        <v>300836285</v>
      </c>
      <c r="I208" s="26">
        <f t="shared" ref="I208:R208" si="68">I209+I214+I221+I231+I237+I241+I301</f>
        <v>590232070</v>
      </c>
      <c r="J208" s="26">
        <f t="shared" si="68"/>
        <v>528773429</v>
      </c>
      <c r="K208" s="26">
        <f t="shared" si="68"/>
        <v>673150844</v>
      </c>
      <c r="L208" s="26">
        <f t="shared" si="68"/>
        <v>713502401</v>
      </c>
      <c r="M208" s="26">
        <f t="shared" si="68"/>
        <v>740020464</v>
      </c>
      <c r="N208" s="26">
        <f t="shared" si="68"/>
        <v>824222065</v>
      </c>
      <c r="O208" s="26">
        <f t="shared" si="68"/>
        <v>198834504</v>
      </c>
      <c r="P208" s="27">
        <f t="shared" si="68"/>
        <v>708923804.55925834</v>
      </c>
      <c r="Q208" s="26">
        <f t="shared" si="68"/>
        <v>758485454.64141917</v>
      </c>
      <c r="R208" s="26">
        <f t="shared" si="68"/>
        <v>810805402.05985689</v>
      </c>
    </row>
    <row r="209" spans="1:18" s="31" customFormat="1" x14ac:dyDescent="0.25">
      <c r="A209" s="29"/>
      <c r="B209" s="32"/>
      <c r="C209" s="33"/>
      <c r="D209" s="23" t="s">
        <v>227</v>
      </c>
      <c r="E209" s="23"/>
      <c r="F209" s="24"/>
      <c r="G209" s="30" t="s">
        <v>1</v>
      </c>
      <c r="H209" s="26">
        <f>H210+H212</f>
        <v>57119787</v>
      </c>
      <c r="I209" s="26">
        <f t="shared" ref="I209:R209" si="69">I210+I212</f>
        <v>86397601</v>
      </c>
      <c r="J209" s="26">
        <f t="shared" si="69"/>
        <v>117317189</v>
      </c>
      <c r="K209" s="26">
        <f t="shared" si="69"/>
        <v>38300794</v>
      </c>
      <c r="L209" s="26">
        <f t="shared" si="69"/>
        <v>240000000</v>
      </c>
      <c r="M209" s="26">
        <f t="shared" si="69"/>
        <v>48971643</v>
      </c>
      <c r="N209" s="26">
        <f t="shared" si="69"/>
        <v>52432009</v>
      </c>
      <c r="O209" s="26">
        <f t="shared" si="69"/>
        <v>0</v>
      </c>
      <c r="P209" s="27">
        <f t="shared" si="69"/>
        <v>24337799.5</v>
      </c>
      <c r="Q209" s="26">
        <f t="shared" si="69"/>
        <v>26039282.078002445</v>
      </c>
      <c r="R209" s="26">
        <f t="shared" si="69"/>
        <v>27835458.736102015</v>
      </c>
    </row>
    <row r="210" spans="1:18" s="31" customFormat="1" x14ac:dyDescent="0.25">
      <c r="A210" s="29"/>
      <c r="B210" s="32"/>
      <c r="C210" s="33"/>
      <c r="D210" s="34"/>
      <c r="E210" s="23" t="s">
        <v>228</v>
      </c>
      <c r="F210" s="24"/>
      <c r="G210" s="30" t="s">
        <v>1</v>
      </c>
      <c r="H210" s="26">
        <f>H211</f>
        <v>57119787</v>
      </c>
      <c r="I210" s="26">
        <f t="shared" ref="I210:R210" si="70">I211</f>
        <v>86397601</v>
      </c>
      <c r="J210" s="26">
        <f t="shared" si="70"/>
        <v>117317189</v>
      </c>
      <c r="K210" s="26">
        <f t="shared" si="70"/>
        <v>38300794</v>
      </c>
      <c r="L210" s="26">
        <f t="shared" si="70"/>
        <v>240000000</v>
      </c>
      <c r="M210" s="26">
        <f t="shared" si="70"/>
        <v>48675599</v>
      </c>
      <c r="N210" s="26">
        <f t="shared" si="70"/>
        <v>52432009</v>
      </c>
      <c r="O210" s="26">
        <f t="shared" si="70"/>
        <v>0</v>
      </c>
      <c r="P210" s="27">
        <f t="shared" si="70"/>
        <v>24337799.5</v>
      </c>
      <c r="Q210" s="26">
        <f t="shared" si="70"/>
        <v>26039282.078002445</v>
      </c>
      <c r="R210" s="26">
        <f t="shared" si="70"/>
        <v>27835458.736102015</v>
      </c>
    </row>
    <row r="211" spans="1:18" s="31" customFormat="1" x14ac:dyDescent="0.25">
      <c r="A211" s="29"/>
      <c r="B211" s="32"/>
      <c r="C211" s="33"/>
      <c r="D211" s="34"/>
      <c r="E211" s="34"/>
      <c r="F211" s="24" t="s">
        <v>229</v>
      </c>
      <c r="G211" s="30" t="s">
        <v>230</v>
      </c>
      <c r="H211" s="35">
        <v>57119787</v>
      </c>
      <c r="I211" s="35">
        <v>86397601</v>
      </c>
      <c r="J211" s="35">
        <v>117317189</v>
      </c>
      <c r="K211" s="35">
        <v>38300794</v>
      </c>
      <c r="L211" s="35">
        <v>240000000</v>
      </c>
      <c r="M211" s="35">
        <v>48675599</v>
      </c>
      <c r="N211" s="35">
        <v>52432009</v>
      </c>
      <c r="O211" s="38">
        <v>0</v>
      </c>
      <c r="P211" s="52">
        <f>((O211*3)+M211)/2</f>
        <v>24337799.5</v>
      </c>
      <c r="Q211" s="53">
        <f>P211*$Q$2*$Q$3</f>
        <v>26039282.078002445</v>
      </c>
      <c r="R211" s="53">
        <f>Q211*$R$2*$R$3</f>
        <v>27835458.736102015</v>
      </c>
    </row>
    <row r="212" spans="1:18" s="31" customFormat="1" x14ac:dyDescent="0.25">
      <c r="A212" s="29"/>
      <c r="B212" s="32"/>
      <c r="C212" s="33"/>
      <c r="D212" s="34"/>
      <c r="E212" s="23" t="s">
        <v>231</v>
      </c>
      <c r="F212" s="24"/>
      <c r="G212" s="30" t="s">
        <v>1</v>
      </c>
      <c r="H212" s="42">
        <f>H213</f>
        <v>0</v>
      </c>
      <c r="I212" s="42">
        <f t="shared" ref="I212:R212" si="71">I213</f>
        <v>0</v>
      </c>
      <c r="J212" s="42">
        <f t="shared" si="71"/>
        <v>0</v>
      </c>
      <c r="K212" s="42">
        <f t="shared" si="71"/>
        <v>0</v>
      </c>
      <c r="L212" s="42">
        <f t="shared" si="71"/>
        <v>0</v>
      </c>
      <c r="M212" s="42">
        <f t="shared" si="71"/>
        <v>296044</v>
      </c>
      <c r="N212" s="42">
        <f t="shared" si="71"/>
        <v>0</v>
      </c>
      <c r="O212" s="42">
        <f t="shared" si="71"/>
        <v>0</v>
      </c>
      <c r="P212" s="43">
        <f t="shared" si="71"/>
        <v>0</v>
      </c>
      <c r="Q212" s="42">
        <f t="shared" si="71"/>
        <v>0</v>
      </c>
      <c r="R212" s="42">
        <f t="shared" si="71"/>
        <v>0</v>
      </c>
    </row>
    <row r="213" spans="1:18" s="31" customFormat="1" x14ac:dyDescent="0.25">
      <c r="A213" s="29"/>
      <c r="B213" s="32"/>
      <c r="C213" s="33"/>
      <c r="D213" s="34"/>
      <c r="E213" s="34"/>
      <c r="F213" s="24" t="s">
        <v>232</v>
      </c>
      <c r="G213" s="30" t="s">
        <v>233</v>
      </c>
      <c r="H213" s="38"/>
      <c r="I213" s="38"/>
      <c r="J213" s="38"/>
      <c r="K213" s="38"/>
      <c r="L213" s="38">
        <v>0</v>
      </c>
      <c r="M213" s="35">
        <v>296044</v>
      </c>
      <c r="N213" s="38"/>
      <c r="O213" s="38"/>
      <c r="P213" s="52"/>
      <c r="Q213" s="59"/>
      <c r="R213" s="59"/>
    </row>
    <row r="214" spans="1:18" s="31" customFormat="1" x14ac:dyDescent="0.25">
      <c r="A214" s="29"/>
      <c r="B214" s="32"/>
      <c r="C214" s="33"/>
      <c r="D214" s="23" t="s">
        <v>234</v>
      </c>
      <c r="E214" s="23"/>
      <c r="F214" s="24"/>
      <c r="G214" s="30" t="s">
        <v>1</v>
      </c>
      <c r="H214" s="42">
        <f>H215+H218</f>
        <v>0</v>
      </c>
      <c r="I214" s="42">
        <f t="shared" ref="I214:R214" si="72">I215+I218</f>
        <v>0</v>
      </c>
      <c r="J214" s="42">
        <f t="shared" si="72"/>
        <v>45000000</v>
      </c>
      <c r="K214" s="42">
        <f t="shared" si="72"/>
        <v>112072632</v>
      </c>
      <c r="L214" s="42">
        <f t="shared" si="72"/>
        <v>0</v>
      </c>
      <c r="M214" s="42">
        <f t="shared" si="72"/>
        <v>0</v>
      </c>
      <c r="N214" s="42">
        <f t="shared" si="72"/>
        <v>0</v>
      </c>
      <c r="O214" s="42">
        <f t="shared" si="72"/>
        <v>0</v>
      </c>
      <c r="P214" s="43">
        <f t="shared" si="72"/>
        <v>0</v>
      </c>
      <c r="Q214" s="42">
        <f t="shared" si="72"/>
        <v>0</v>
      </c>
      <c r="R214" s="42">
        <f t="shared" si="72"/>
        <v>0</v>
      </c>
    </row>
    <row r="215" spans="1:18" s="31" customFormat="1" x14ac:dyDescent="0.25">
      <c r="A215" s="29"/>
      <c r="B215" s="32"/>
      <c r="C215" s="33"/>
      <c r="D215" s="34"/>
      <c r="E215" s="23" t="s">
        <v>235</v>
      </c>
      <c r="F215" s="24"/>
      <c r="G215" s="30" t="s">
        <v>1</v>
      </c>
      <c r="H215" s="42">
        <f>SUM(H216:H217)</f>
        <v>0</v>
      </c>
      <c r="I215" s="42">
        <f t="shared" ref="I215:R215" si="73">SUM(I216:I217)</f>
        <v>0</v>
      </c>
      <c r="J215" s="42">
        <f t="shared" si="73"/>
        <v>45000000</v>
      </c>
      <c r="K215" s="42">
        <f t="shared" si="73"/>
        <v>30559119</v>
      </c>
      <c r="L215" s="42">
        <f t="shared" si="73"/>
        <v>0</v>
      </c>
      <c r="M215" s="42">
        <f t="shared" si="73"/>
        <v>0</v>
      </c>
      <c r="N215" s="42">
        <f t="shared" si="73"/>
        <v>0</v>
      </c>
      <c r="O215" s="42">
        <f t="shared" si="73"/>
        <v>0</v>
      </c>
      <c r="P215" s="43">
        <f t="shared" si="73"/>
        <v>0</v>
      </c>
      <c r="Q215" s="42">
        <f t="shared" si="73"/>
        <v>0</v>
      </c>
      <c r="R215" s="42">
        <f t="shared" si="73"/>
        <v>0</v>
      </c>
    </row>
    <row r="216" spans="1:18" s="31" customFormat="1" x14ac:dyDescent="0.25">
      <c r="A216" s="29"/>
      <c r="B216" s="32"/>
      <c r="C216" s="33"/>
      <c r="D216" s="34"/>
      <c r="E216" s="34"/>
      <c r="F216" s="24" t="s">
        <v>236</v>
      </c>
      <c r="G216" s="30" t="s">
        <v>237</v>
      </c>
      <c r="H216" s="38"/>
      <c r="I216" s="38"/>
      <c r="J216" s="35">
        <v>45000000</v>
      </c>
      <c r="K216" s="35">
        <v>30129795</v>
      </c>
      <c r="L216" s="38"/>
      <c r="M216" s="38"/>
      <c r="N216" s="38"/>
      <c r="O216" s="38"/>
      <c r="P216" s="58"/>
      <c r="Q216" s="59"/>
      <c r="R216" s="59"/>
    </row>
    <row r="217" spans="1:18" s="31" customFormat="1" x14ac:dyDescent="0.25">
      <c r="A217" s="29"/>
      <c r="B217" s="32"/>
      <c r="C217" s="33"/>
      <c r="D217" s="34"/>
      <c r="E217" s="34"/>
      <c r="F217" s="24" t="s">
        <v>238</v>
      </c>
      <c r="G217" s="30" t="s">
        <v>152</v>
      </c>
      <c r="H217" s="38"/>
      <c r="I217" s="38"/>
      <c r="J217" s="38">
        <v>0</v>
      </c>
      <c r="K217" s="35">
        <v>429324</v>
      </c>
      <c r="L217" s="38"/>
      <c r="M217" s="38"/>
      <c r="N217" s="38"/>
      <c r="O217" s="38"/>
      <c r="P217" s="58"/>
      <c r="Q217" s="59"/>
      <c r="R217" s="59"/>
    </row>
    <row r="218" spans="1:18" s="31" customFormat="1" x14ac:dyDescent="0.25">
      <c r="A218" s="29"/>
      <c r="B218" s="32"/>
      <c r="C218" s="33"/>
      <c r="D218" s="34"/>
      <c r="E218" s="23" t="s">
        <v>239</v>
      </c>
      <c r="F218" s="24"/>
      <c r="G218" s="30" t="s">
        <v>1</v>
      </c>
      <c r="H218" s="42">
        <f>SUM(H219:H220)</f>
        <v>0</v>
      </c>
      <c r="I218" s="42">
        <f t="shared" ref="I218:R218" si="74">SUM(I219:I220)</f>
        <v>0</v>
      </c>
      <c r="J218" s="42">
        <f t="shared" si="74"/>
        <v>0</v>
      </c>
      <c r="K218" s="42">
        <f t="shared" si="74"/>
        <v>81513513</v>
      </c>
      <c r="L218" s="42">
        <f t="shared" si="74"/>
        <v>0</v>
      </c>
      <c r="M218" s="42">
        <f t="shared" si="74"/>
        <v>0</v>
      </c>
      <c r="N218" s="42">
        <f t="shared" si="74"/>
        <v>0</v>
      </c>
      <c r="O218" s="42">
        <f t="shared" si="74"/>
        <v>0</v>
      </c>
      <c r="P218" s="43">
        <f t="shared" si="74"/>
        <v>0</v>
      </c>
      <c r="Q218" s="42">
        <f t="shared" si="74"/>
        <v>0</v>
      </c>
      <c r="R218" s="42">
        <f t="shared" si="74"/>
        <v>0</v>
      </c>
    </row>
    <row r="219" spans="1:18" s="31" customFormat="1" x14ac:dyDescent="0.25">
      <c r="A219" s="29"/>
      <c r="B219" s="32"/>
      <c r="C219" s="33"/>
      <c r="D219" s="34"/>
      <c r="E219" s="34"/>
      <c r="F219" s="24" t="s">
        <v>240</v>
      </c>
      <c r="G219" s="30" t="s">
        <v>237</v>
      </c>
      <c r="H219" s="38"/>
      <c r="I219" s="38"/>
      <c r="J219" s="38">
        <v>0</v>
      </c>
      <c r="K219" s="35">
        <v>81513500</v>
      </c>
      <c r="L219" s="38"/>
      <c r="M219" s="38"/>
      <c r="N219" s="38"/>
      <c r="O219" s="38"/>
      <c r="P219" s="58"/>
      <c r="Q219" s="59"/>
      <c r="R219" s="59"/>
    </row>
    <row r="220" spans="1:18" s="31" customFormat="1" x14ac:dyDescent="0.25">
      <c r="A220" s="29"/>
      <c r="B220" s="32"/>
      <c r="C220" s="33"/>
      <c r="D220" s="34"/>
      <c r="E220" s="34"/>
      <c r="F220" s="24" t="s">
        <v>241</v>
      </c>
      <c r="G220" s="30" t="s">
        <v>152</v>
      </c>
      <c r="H220" s="38"/>
      <c r="I220" s="38"/>
      <c r="J220" s="38">
        <v>0</v>
      </c>
      <c r="K220" s="38">
        <v>13</v>
      </c>
      <c r="L220" s="38"/>
      <c r="M220" s="38"/>
      <c r="N220" s="38"/>
      <c r="O220" s="38"/>
      <c r="P220" s="58"/>
      <c r="Q220" s="59"/>
      <c r="R220" s="59"/>
    </row>
    <row r="221" spans="1:18" s="31" customFormat="1" x14ac:dyDescent="0.25">
      <c r="A221" s="29"/>
      <c r="B221" s="32"/>
      <c r="C221" s="33"/>
      <c r="D221" s="23" t="s">
        <v>242</v>
      </c>
      <c r="E221" s="23"/>
      <c r="F221" s="24"/>
      <c r="G221" s="30" t="s">
        <v>1</v>
      </c>
      <c r="H221" s="42">
        <f>H222+H228</f>
        <v>0</v>
      </c>
      <c r="I221" s="42">
        <f t="shared" ref="I221:R221" si="75">I222+I228</f>
        <v>0</v>
      </c>
      <c r="J221" s="42">
        <f t="shared" si="75"/>
        <v>0</v>
      </c>
      <c r="K221" s="42">
        <f t="shared" si="75"/>
        <v>0</v>
      </c>
      <c r="L221" s="42">
        <f t="shared" si="75"/>
        <v>107773790</v>
      </c>
      <c r="M221" s="42">
        <f t="shared" si="75"/>
        <v>369664</v>
      </c>
      <c r="N221" s="42">
        <f t="shared" si="75"/>
        <v>33977573</v>
      </c>
      <c r="O221" s="42">
        <f t="shared" si="75"/>
        <v>0</v>
      </c>
      <c r="P221" s="43">
        <f t="shared" si="75"/>
        <v>0</v>
      </c>
      <c r="Q221" s="42">
        <f t="shared" si="75"/>
        <v>0</v>
      </c>
      <c r="R221" s="42">
        <f t="shared" si="75"/>
        <v>0</v>
      </c>
    </row>
    <row r="222" spans="1:18" s="31" customFormat="1" x14ac:dyDescent="0.25">
      <c r="A222" s="29"/>
      <c r="B222" s="32"/>
      <c r="C222" s="33"/>
      <c r="D222" s="34"/>
      <c r="E222" s="23" t="s">
        <v>243</v>
      </c>
      <c r="F222" s="24"/>
      <c r="G222" s="30" t="s">
        <v>1</v>
      </c>
      <c r="H222" s="42">
        <f>SUM(H223:H227)</f>
        <v>0</v>
      </c>
      <c r="I222" s="42">
        <f t="shared" ref="I222:R222" si="76">SUM(I223:I227)</f>
        <v>0</v>
      </c>
      <c r="J222" s="42">
        <f t="shared" si="76"/>
        <v>0</v>
      </c>
      <c r="K222" s="42">
        <f t="shared" si="76"/>
        <v>0</v>
      </c>
      <c r="L222" s="42">
        <f t="shared" si="76"/>
        <v>107773790</v>
      </c>
      <c r="M222" s="42">
        <f t="shared" si="76"/>
        <v>369664</v>
      </c>
      <c r="N222" s="42">
        <f t="shared" si="76"/>
        <v>33475100</v>
      </c>
      <c r="O222" s="42">
        <f t="shared" si="76"/>
        <v>0</v>
      </c>
      <c r="P222" s="43">
        <f t="shared" si="76"/>
        <v>0</v>
      </c>
      <c r="Q222" s="42">
        <f t="shared" si="76"/>
        <v>0</v>
      </c>
      <c r="R222" s="42">
        <f t="shared" si="76"/>
        <v>0</v>
      </c>
    </row>
    <row r="223" spans="1:18" s="31" customFormat="1" x14ac:dyDescent="0.25">
      <c r="A223" s="29"/>
      <c r="B223" s="32"/>
      <c r="C223" s="33"/>
      <c r="D223" s="34"/>
      <c r="E223" s="34"/>
      <c r="F223" s="24" t="s">
        <v>244</v>
      </c>
      <c r="G223" s="30" t="s">
        <v>237</v>
      </c>
      <c r="H223" s="38"/>
      <c r="I223" s="38"/>
      <c r="J223" s="38"/>
      <c r="K223" s="38"/>
      <c r="L223" s="38"/>
      <c r="M223" s="38"/>
      <c r="N223" s="35">
        <v>32975100</v>
      </c>
      <c r="O223" s="38">
        <v>0</v>
      </c>
      <c r="P223" s="58"/>
      <c r="Q223" s="53"/>
      <c r="R223" s="59"/>
    </row>
    <row r="224" spans="1:18" s="31" customFormat="1" x14ac:dyDescent="0.25">
      <c r="A224" s="29"/>
      <c r="B224" s="32"/>
      <c r="C224" s="33"/>
      <c r="D224" s="34"/>
      <c r="E224" s="34"/>
      <c r="F224" s="24" t="s">
        <v>245</v>
      </c>
      <c r="G224" s="30" t="s">
        <v>152</v>
      </c>
      <c r="H224" s="38"/>
      <c r="I224" s="38"/>
      <c r="J224" s="38"/>
      <c r="K224" s="38"/>
      <c r="L224" s="38"/>
      <c r="M224" s="38"/>
      <c r="N224" s="35">
        <v>500000</v>
      </c>
      <c r="O224" s="38">
        <v>0</v>
      </c>
      <c r="P224" s="58"/>
      <c r="Q224" s="53"/>
      <c r="R224" s="59"/>
    </row>
    <row r="225" spans="1:18" s="31" customFormat="1" x14ac:dyDescent="0.25">
      <c r="A225" s="29"/>
      <c r="B225" s="32"/>
      <c r="C225" s="33"/>
      <c r="D225" s="34"/>
      <c r="E225" s="34"/>
      <c r="F225" s="24" t="s">
        <v>246</v>
      </c>
      <c r="G225" s="30" t="s">
        <v>237</v>
      </c>
      <c r="H225" s="38"/>
      <c r="I225" s="38"/>
      <c r="J225" s="38"/>
      <c r="K225" s="38"/>
      <c r="L225" s="35">
        <v>47273790</v>
      </c>
      <c r="M225" s="35">
        <v>39646</v>
      </c>
      <c r="N225" s="38"/>
      <c r="O225" s="38"/>
      <c r="P225" s="52"/>
      <c r="Q225" s="59"/>
      <c r="R225" s="59"/>
    </row>
    <row r="226" spans="1:18" s="31" customFormat="1" x14ac:dyDescent="0.25">
      <c r="A226" s="29"/>
      <c r="B226" s="32"/>
      <c r="C226" s="33"/>
      <c r="D226" s="34"/>
      <c r="E226" s="34"/>
      <c r="F226" s="24" t="s">
        <v>246</v>
      </c>
      <c r="G226" s="30" t="s">
        <v>247</v>
      </c>
      <c r="H226" s="38"/>
      <c r="I226" s="38"/>
      <c r="J226" s="38"/>
      <c r="K226" s="38"/>
      <c r="L226" s="35">
        <v>60000000</v>
      </c>
      <c r="M226" s="38">
        <v>0</v>
      </c>
      <c r="N226" s="38"/>
      <c r="O226" s="38"/>
      <c r="P226" s="58"/>
      <c r="Q226" s="59"/>
      <c r="R226" s="59"/>
    </row>
    <row r="227" spans="1:18" s="31" customFormat="1" x14ac:dyDescent="0.25">
      <c r="A227" s="29"/>
      <c r="B227" s="32"/>
      <c r="C227" s="33"/>
      <c r="D227" s="34"/>
      <c r="E227" s="34"/>
      <c r="F227" s="24" t="s">
        <v>248</v>
      </c>
      <c r="G227" s="30" t="s">
        <v>152</v>
      </c>
      <c r="H227" s="38"/>
      <c r="I227" s="38"/>
      <c r="J227" s="38"/>
      <c r="K227" s="38"/>
      <c r="L227" s="35">
        <v>500000</v>
      </c>
      <c r="M227" s="35">
        <v>330018</v>
      </c>
      <c r="N227" s="38"/>
      <c r="O227" s="38"/>
      <c r="P227" s="52"/>
      <c r="Q227" s="59"/>
      <c r="R227" s="59"/>
    </row>
    <row r="228" spans="1:18" s="31" customFormat="1" x14ac:dyDescent="0.25">
      <c r="A228" s="29"/>
      <c r="B228" s="32"/>
      <c r="C228" s="33"/>
      <c r="D228" s="34"/>
      <c r="E228" s="23" t="s">
        <v>249</v>
      </c>
      <c r="F228" s="24"/>
      <c r="G228" s="30" t="s">
        <v>1</v>
      </c>
      <c r="H228" s="42">
        <f>SUM(H229:H230)</f>
        <v>0</v>
      </c>
      <c r="I228" s="42">
        <f t="shared" ref="I228:R228" si="77">SUM(I229:I230)</f>
        <v>0</v>
      </c>
      <c r="J228" s="42">
        <f t="shared" si="77"/>
        <v>0</v>
      </c>
      <c r="K228" s="42">
        <f t="shared" si="77"/>
        <v>0</v>
      </c>
      <c r="L228" s="42">
        <f t="shared" si="77"/>
        <v>0</v>
      </c>
      <c r="M228" s="42">
        <f t="shared" si="77"/>
        <v>0</v>
      </c>
      <c r="N228" s="42">
        <f t="shared" si="77"/>
        <v>502473</v>
      </c>
      <c r="O228" s="42">
        <f t="shared" si="77"/>
        <v>0</v>
      </c>
      <c r="P228" s="43">
        <f t="shared" si="77"/>
        <v>0</v>
      </c>
      <c r="Q228" s="42">
        <f t="shared" si="77"/>
        <v>0</v>
      </c>
      <c r="R228" s="42">
        <f t="shared" si="77"/>
        <v>0</v>
      </c>
    </row>
    <row r="229" spans="1:18" s="31" customFormat="1" x14ac:dyDescent="0.25">
      <c r="A229" s="29"/>
      <c r="B229" s="32"/>
      <c r="C229" s="33"/>
      <c r="D229" s="34"/>
      <c r="E229" s="34"/>
      <c r="F229" s="24" t="s">
        <v>250</v>
      </c>
      <c r="G229" s="30" t="s">
        <v>237</v>
      </c>
      <c r="H229" s="38"/>
      <c r="I229" s="38"/>
      <c r="J229" s="38"/>
      <c r="K229" s="38"/>
      <c r="L229" s="38"/>
      <c r="M229" s="38"/>
      <c r="N229" s="35">
        <v>502473</v>
      </c>
      <c r="O229" s="38">
        <v>0</v>
      </c>
      <c r="P229" s="58"/>
      <c r="Q229" s="53"/>
      <c r="R229" s="59"/>
    </row>
    <row r="230" spans="1:18" s="31" customFormat="1" x14ac:dyDescent="0.25">
      <c r="A230" s="29"/>
      <c r="B230" s="32"/>
      <c r="C230" s="33"/>
      <c r="D230" s="34"/>
      <c r="E230" s="34"/>
      <c r="F230" s="24" t="s">
        <v>251</v>
      </c>
      <c r="G230" s="30" t="s">
        <v>152</v>
      </c>
      <c r="H230" s="38"/>
      <c r="I230" s="38"/>
      <c r="J230" s="38"/>
      <c r="K230" s="38"/>
      <c r="L230" s="38">
        <v>0</v>
      </c>
      <c r="M230" s="38">
        <v>0</v>
      </c>
      <c r="N230" s="38"/>
      <c r="O230" s="38"/>
      <c r="P230" s="58"/>
      <c r="Q230" s="59"/>
      <c r="R230" s="59"/>
    </row>
    <row r="231" spans="1:18" s="31" customFormat="1" x14ac:dyDescent="0.25">
      <c r="A231" s="29"/>
      <c r="B231" s="32"/>
      <c r="C231" s="33"/>
      <c r="D231" s="23" t="s">
        <v>252</v>
      </c>
      <c r="E231" s="23"/>
      <c r="F231" s="24"/>
      <c r="G231" s="30" t="s">
        <v>1</v>
      </c>
      <c r="H231" s="26">
        <f>H232+H235</f>
        <v>69547661</v>
      </c>
      <c r="I231" s="26">
        <f t="shared" ref="I231:R231" si="78">I232+I235</f>
        <v>44193698</v>
      </c>
      <c r="J231" s="26">
        <f t="shared" si="78"/>
        <v>0</v>
      </c>
      <c r="K231" s="26">
        <f t="shared" si="78"/>
        <v>0</v>
      </c>
      <c r="L231" s="26">
        <f t="shared" si="78"/>
        <v>0</v>
      </c>
      <c r="M231" s="26">
        <f t="shared" si="78"/>
        <v>0</v>
      </c>
      <c r="N231" s="26">
        <f t="shared" si="78"/>
        <v>0</v>
      </c>
      <c r="O231" s="26">
        <f t="shared" si="78"/>
        <v>0</v>
      </c>
      <c r="P231" s="27">
        <f t="shared" si="78"/>
        <v>0</v>
      </c>
      <c r="Q231" s="26">
        <f t="shared" si="78"/>
        <v>0</v>
      </c>
      <c r="R231" s="26">
        <f t="shared" si="78"/>
        <v>0</v>
      </c>
    </row>
    <row r="232" spans="1:18" s="31" customFormat="1" x14ac:dyDescent="0.25">
      <c r="A232" s="29"/>
      <c r="B232" s="32"/>
      <c r="C232" s="33"/>
      <c r="D232" s="34"/>
      <c r="E232" s="23" t="s">
        <v>235</v>
      </c>
      <c r="F232" s="24"/>
      <c r="G232" s="30" t="s">
        <v>1</v>
      </c>
      <c r="H232" s="26">
        <f>SUM(H233:H234)</f>
        <v>49547661</v>
      </c>
      <c r="I232" s="26">
        <f t="shared" ref="I232:R232" si="79">SUM(I233:I234)</f>
        <v>44193698</v>
      </c>
      <c r="J232" s="26">
        <f t="shared" si="79"/>
        <v>0</v>
      </c>
      <c r="K232" s="26">
        <f t="shared" si="79"/>
        <v>0</v>
      </c>
      <c r="L232" s="26">
        <f t="shared" si="79"/>
        <v>0</v>
      </c>
      <c r="M232" s="26">
        <f t="shared" si="79"/>
        <v>0</v>
      </c>
      <c r="N232" s="26">
        <f t="shared" si="79"/>
        <v>0</v>
      </c>
      <c r="O232" s="26">
        <f t="shared" si="79"/>
        <v>0</v>
      </c>
      <c r="P232" s="27">
        <f t="shared" si="79"/>
        <v>0</v>
      </c>
      <c r="Q232" s="26">
        <f t="shared" si="79"/>
        <v>0</v>
      </c>
      <c r="R232" s="26">
        <f t="shared" si="79"/>
        <v>0</v>
      </c>
    </row>
    <row r="233" spans="1:18" s="31" customFormat="1" x14ac:dyDescent="0.25">
      <c r="A233" s="29"/>
      <c r="B233" s="32"/>
      <c r="C233" s="33"/>
      <c r="D233" s="34"/>
      <c r="E233" s="34"/>
      <c r="F233" s="24" t="s">
        <v>236</v>
      </c>
      <c r="G233" s="30" t="s">
        <v>237</v>
      </c>
      <c r="H233" s="35">
        <v>49229775</v>
      </c>
      <c r="I233" s="35">
        <v>43579060</v>
      </c>
      <c r="J233" s="38"/>
      <c r="K233" s="38"/>
      <c r="L233" s="38"/>
      <c r="M233" s="38"/>
      <c r="N233" s="38"/>
      <c r="O233" s="38"/>
      <c r="P233" s="58"/>
      <c r="Q233" s="59"/>
      <c r="R233" s="59"/>
    </row>
    <row r="234" spans="1:18" s="31" customFormat="1" x14ac:dyDescent="0.25">
      <c r="A234" s="29"/>
      <c r="B234" s="32"/>
      <c r="C234" s="33"/>
      <c r="D234" s="34"/>
      <c r="E234" s="34"/>
      <c r="F234" s="24" t="s">
        <v>238</v>
      </c>
      <c r="G234" s="30" t="s">
        <v>152</v>
      </c>
      <c r="H234" s="35">
        <v>317886</v>
      </c>
      <c r="I234" s="35">
        <v>614638</v>
      </c>
      <c r="J234" s="38"/>
      <c r="K234" s="38"/>
      <c r="L234" s="38"/>
      <c r="M234" s="38"/>
      <c r="N234" s="38"/>
      <c r="O234" s="38"/>
      <c r="P234" s="58"/>
      <c r="Q234" s="59"/>
      <c r="R234" s="59"/>
    </row>
    <row r="235" spans="1:18" s="31" customFormat="1" x14ac:dyDescent="0.25">
      <c r="A235" s="29"/>
      <c r="B235" s="32"/>
      <c r="C235" s="33"/>
      <c r="D235" s="34"/>
      <c r="E235" s="23" t="s">
        <v>239</v>
      </c>
      <c r="F235" s="24"/>
      <c r="G235" s="30" t="s">
        <v>1</v>
      </c>
      <c r="H235" s="26">
        <f>H236</f>
        <v>20000000</v>
      </c>
      <c r="I235" s="26">
        <f t="shared" ref="I235:R235" si="80">I236</f>
        <v>0</v>
      </c>
      <c r="J235" s="26">
        <f t="shared" si="80"/>
        <v>0</v>
      </c>
      <c r="K235" s="26">
        <f t="shared" si="80"/>
        <v>0</v>
      </c>
      <c r="L235" s="26">
        <f t="shared" si="80"/>
        <v>0</v>
      </c>
      <c r="M235" s="26">
        <f t="shared" si="80"/>
        <v>0</v>
      </c>
      <c r="N235" s="26">
        <f t="shared" si="80"/>
        <v>0</v>
      </c>
      <c r="O235" s="26">
        <f t="shared" si="80"/>
        <v>0</v>
      </c>
      <c r="P235" s="27">
        <f t="shared" si="80"/>
        <v>0</v>
      </c>
      <c r="Q235" s="26">
        <f t="shared" si="80"/>
        <v>0</v>
      </c>
      <c r="R235" s="26">
        <f t="shared" si="80"/>
        <v>0</v>
      </c>
    </row>
    <row r="236" spans="1:18" s="31" customFormat="1" x14ac:dyDescent="0.25">
      <c r="A236" s="29"/>
      <c r="B236" s="32"/>
      <c r="C236" s="33"/>
      <c r="D236" s="34"/>
      <c r="E236" s="34"/>
      <c r="F236" s="24" t="s">
        <v>253</v>
      </c>
      <c r="G236" s="30" t="s">
        <v>230</v>
      </c>
      <c r="H236" s="35">
        <v>20000000</v>
      </c>
      <c r="I236" s="38">
        <v>0</v>
      </c>
      <c r="J236" s="38"/>
      <c r="K236" s="38"/>
      <c r="L236" s="38"/>
      <c r="M236" s="38"/>
      <c r="N236" s="38"/>
      <c r="O236" s="38"/>
      <c r="P236" s="58"/>
      <c r="Q236" s="59"/>
      <c r="R236" s="59"/>
    </row>
    <row r="237" spans="1:18" s="31" customFormat="1" x14ac:dyDescent="0.25">
      <c r="A237" s="29"/>
      <c r="B237" s="32"/>
      <c r="C237" s="33"/>
      <c r="D237" s="23" t="s">
        <v>254</v>
      </c>
      <c r="E237" s="23"/>
      <c r="F237" s="24"/>
      <c r="G237" s="30" t="s">
        <v>1</v>
      </c>
      <c r="H237" s="26">
        <f>H238</f>
        <v>2910000</v>
      </c>
      <c r="I237" s="26">
        <f t="shared" ref="I237:R237" si="81">I238</f>
        <v>0</v>
      </c>
      <c r="J237" s="26">
        <f t="shared" si="81"/>
        <v>310000</v>
      </c>
      <c r="K237" s="26">
        <f t="shared" si="81"/>
        <v>0</v>
      </c>
      <c r="L237" s="26">
        <f t="shared" si="81"/>
        <v>0</v>
      </c>
      <c r="M237" s="26">
        <f t="shared" si="81"/>
        <v>0</v>
      </c>
      <c r="N237" s="26">
        <f t="shared" si="81"/>
        <v>0</v>
      </c>
      <c r="O237" s="26">
        <f t="shared" si="81"/>
        <v>0</v>
      </c>
      <c r="P237" s="27">
        <f t="shared" si="81"/>
        <v>0</v>
      </c>
      <c r="Q237" s="26">
        <f t="shared" si="81"/>
        <v>0</v>
      </c>
      <c r="R237" s="26">
        <f t="shared" si="81"/>
        <v>0</v>
      </c>
    </row>
    <row r="238" spans="1:18" s="31" customFormat="1" x14ac:dyDescent="0.25">
      <c r="A238" s="29"/>
      <c r="B238" s="32"/>
      <c r="C238" s="33"/>
      <c r="D238" s="34"/>
      <c r="E238" s="23" t="s">
        <v>255</v>
      </c>
      <c r="F238" s="24"/>
      <c r="G238" s="30" t="s">
        <v>1</v>
      </c>
      <c r="H238" s="26">
        <f>SUM(H239:H240)</f>
        <v>2910000</v>
      </c>
      <c r="I238" s="26">
        <f t="shared" ref="I238:R238" si="82">SUM(I239:I240)</f>
        <v>0</v>
      </c>
      <c r="J238" s="26">
        <f t="shared" si="82"/>
        <v>310000</v>
      </c>
      <c r="K238" s="26">
        <f t="shared" si="82"/>
        <v>0</v>
      </c>
      <c r="L238" s="26">
        <f t="shared" si="82"/>
        <v>0</v>
      </c>
      <c r="M238" s="26">
        <f t="shared" si="82"/>
        <v>0</v>
      </c>
      <c r="N238" s="26">
        <f t="shared" si="82"/>
        <v>0</v>
      </c>
      <c r="O238" s="26">
        <f t="shared" si="82"/>
        <v>0</v>
      </c>
      <c r="P238" s="27">
        <f t="shared" si="82"/>
        <v>0</v>
      </c>
      <c r="Q238" s="26">
        <f t="shared" si="82"/>
        <v>0</v>
      </c>
      <c r="R238" s="26">
        <f t="shared" si="82"/>
        <v>0</v>
      </c>
    </row>
    <row r="239" spans="1:18" s="31" customFormat="1" x14ac:dyDescent="0.25">
      <c r="A239" s="29"/>
      <c r="B239" s="32"/>
      <c r="C239" s="33"/>
      <c r="D239" s="34"/>
      <c r="E239" s="34"/>
      <c r="F239" s="24" t="s">
        <v>256</v>
      </c>
      <c r="G239" s="30" t="s">
        <v>257</v>
      </c>
      <c r="H239" s="35">
        <v>2600000</v>
      </c>
      <c r="I239" s="38">
        <v>0</v>
      </c>
      <c r="J239" s="38"/>
      <c r="K239" s="38"/>
      <c r="L239" s="38"/>
      <c r="M239" s="38"/>
      <c r="N239" s="38"/>
      <c r="O239" s="38"/>
      <c r="P239" s="58"/>
      <c r="Q239" s="59"/>
      <c r="R239" s="59"/>
    </row>
    <row r="240" spans="1:18" s="31" customFormat="1" x14ac:dyDescent="0.25">
      <c r="A240" s="29"/>
      <c r="B240" s="32"/>
      <c r="C240" s="33"/>
      <c r="D240" s="34"/>
      <c r="E240" s="34"/>
      <c r="F240" s="24" t="s">
        <v>256</v>
      </c>
      <c r="G240" s="30" t="s">
        <v>152</v>
      </c>
      <c r="H240" s="35">
        <v>310000</v>
      </c>
      <c r="I240" s="38">
        <v>0</v>
      </c>
      <c r="J240" s="35">
        <v>310000</v>
      </c>
      <c r="K240" s="38">
        <v>0</v>
      </c>
      <c r="L240" s="38"/>
      <c r="M240" s="38"/>
      <c r="N240" s="38"/>
      <c r="O240" s="38"/>
      <c r="P240" s="58"/>
      <c r="Q240" s="59"/>
      <c r="R240" s="59"/>
    </row>
    <row r="241" spans="1:18" s="31" customFormat="1" x14ac:dyDescent="0.25">
      <c r="A241" s="29"/>
      <c r="B241" s="32"/>
      <c r="C241" s="33"/>
      <c r="D241" s="23" t="s">
        <v>258</v>
      </c>
      <c r="E241" s="23"/>
      <c r="F241" s="24"/>
      <c r="G241" s="30" t="s">
        <v>1</v>
      </c>
      <c r="H241" s="26">
        <f>H242+H291</f>
        <v>165348837</v>
      </c>
      <c r="I241" s="26">
        <f t="shared" ref="I241:R241" si="83">I242+I291</f>
        <v>126086412</v>
      </c>
      <c r="J241" s="26">
        <f t="shared" si="83"/>
        <v>198538240</v>
      </c>
      <c r="K241" s="26">
        <f t="shared" si="83"/>
        <v>127235060</v>
      </c>
      <c r="L241" s="26">
        <f t="shared" si="83"/>
        <v>168418042</v>
      </c>
      <c r="M241" s="26">
        <f t="shared" si="83"/>
        <v>150621215</v>
      </c>
      <c r="N241" s="26">
        <f t="shared" si="83"/>
        <v>49215926</v>
      </c>
      <c r="O241" s="26">
        <f t="shared" si="83"/>
        <v>34756982</v>
      </c>
      <c r="P241" s="27">
        <f t="shared" si="83"/>
        <v>132522543.48926593</v>
      </c>
      <c r="Q241" s="26">
        <f t="shared" si="83"/>
        <v>141787341.60462376</v>
      </c>
      <c r="R241" s="26">
        <f t="shared" si="83"/>
        <v>151567761.53483996</v>
      </c>
    </row>
    <row r="242" spans="1:18" s="31" customFormat="1" x14ac:dyDescent="0.25">
      <c r="A242" s="29"/>
      <c r="B242" s="32"/>
      <c r="C242" s="33"/>
      <c r="D242" s="34"/>
      <c r="E242" s="23" t="s">
        <v>259</v>
      </c>
      <c r="F242" s="24"/>
      <c r="G242" s="30" t="s">
        <v>1</v>
      </c>
      <c r="H242" s="26">
        <f>SUM(H243:H290)</f>
        <v>26441030</v>
      </c>
      <c r="I242" s="26">
        <f t="shared" ref="I242:R242" si="84">SUM(I243:I290)</f>
        <v>90517705</v>
      </c>
      <c r="J242" s="26">
        <f t="shared" si="84"/>
        <v>59874007</v>
      </c>
      <c r="K242" s="26">
        <f t="shared" si="84"/>
        <v>97504329</v>
      </c>
      <c r="L242" s="26">
        <f t="shared" si="84"/>
        <v>24763460</v>
      </c>
      <c r="M242" s="26">
        <f t="shared" si="84"/>
        <v>119252923</v>
      </c>
      <c r="N242" s="26">
        <f t="shared" si="84"/>
        <v>19377081</v>
      </c>
      <c r="O242" s="26">
        <f t="shared" si="84"/>
        <v>28205178</v>
      </c>
      <c r="P242" s="27">
        <f t="shared" si="84"/>
        <v>105235338.54640825</v>
      </c>
      <c r="Q242" s="26">
        <f t="shared" si="84"/>
        <v>112592457.87541342</v>
      </c>
      <c r="R242" s="26">
        <f t="shared" si="84"/>
        <v>120359029.32343054</v>
      </c>
    </row>
    <row r="243" spans="1:18" s="31" customFormat="1" x14ac:dyDescent="0.25">
      <c r="A243" s="29"/>
      <c r="B243" s="32"/>
      <c r="C243" s="33"/>
      <c r="D243" s="34"/>
      <c r="E243" s="34"/>
      <c r="F243" s="24" t="s">
        <v>260</v>
      </c>
      <c r="G243" s="30" t="s">
        <v>261</v>
      </c>
      <c r="H243" s="35">
        <v>4063844</v>
      </c>
      <c r="I243" s="35">
        <v>4189078</v>
      </c>
      <c r="J243" s="35">
        <v>6000000</v>
      </c>
      <c r="K243" s="35">
        <v>5579330</v>
      </c>
      <c r="L243" s="35">
        <v>3395770</v>
      </c>
      <c r="M243" s="35">
        <v>4515377</v>
      </c>
      <c r="N243" s="38">
        <v>0</v>
      </c>
      <c r="O243" s="35">
        <v>474732</v>
      </c>
      <c r="P243" s="52">
        <f>((O243*3)+M243)/2</f>
        <v>2969786.5</v>
      </c>
      <c r="Q243" s="53">
        <f>P243*$Q$2*$Q$3</f>
        <v>3177407.5706780148</v>
      </c>
      <c r="R243" s="53">
        <f>Q243*$R$2*$R$3</f>
        <v>3396583.5561995995</v>
      </c>
    </row>
    <row r="244" spans="1:18" s="31" customFormat="1" ht="21" x14ac:dyDescent="0.25">
      <c r="A244" s="29"/>
      <c r="B244" s="32"/>
      <c r="C244" s="33"/>
      <c r="D244" s="34"/>
      <c r="E244" s="34"/>
      <c r="F244" s="24" t="s">
        <v>262</v>
      </c>
      <c r="G244" s="30" t="s">
        <v>263</v>
      </c>
      <c r="H244" s="35">
        <v>118808</v>
      </c>
      <c r="I244" s="35">
        <v>25312864</v>
      </c>
      <c r="J244" s="38">
        <v>0</v>
      </c>
      <c r="K244" s="35">
        <v>34844010</v>
      </c>
      <c r="L244" s="38">
        <v>0</v>
      </c>
      <c r="M244" s="35">
        <v>47878026</v>
      </c>
      <c r="N244" s="38">
        <v>0</v>
      </c>
      <c r="O244" s="35">
        <v>11549379</v>
      </c>
      <c r="P244" s="52">
        <f>((O244*3)+M244)/2</f>
        <v>41263081.5</v>
      </c>
      <c r="Q244" s="53">
        <f>P244*$Q$2*$Q$3</f>
        <v>44147829.329685465</v>
      </c>
      <c r="R244" s="53">
        <f>Q244*$R$2*$R$3</f>
        <v>47193124.522932507</v>
      </c>
    </row>
    <row r="245" spans="1:18" s="31" customFormat="1" x14ac:dyDescent="0.25">
      <c r="A245" s="29"/>
      <c r="B245" s="32"/>
      <c r="C245" s="33"/>
      <c r="D245" s="34"/>
      <c r="E245" s="34"/>
      <c r="F245" s="24" t="s">
        <v>264</v>
      </c>
      <c r="G245" s="30" t="s">
        <v>265</v>
      </c>
      <c r="H245" s="38">
        <v>0</v>
      </c>
      <c r="I245" s="35">
        <v>562628</v>
      </c>
      <c r="J245" s="38">
        <v>0</v>
      </c>
      <c r="K245" s="35">
        <v>505818</v>
      </c>
      <c r="L245" s="38">
        <v>0</v>
      </c>
      <c r="M245" s="35">
        <v>1549189</v>
      </c>
      <c r="N245" s="35">
        <v>1006684</v>
      </c>
      <c r="O245" s="35">
        <v>476492</v>
      </c>
      <c r="P245" s="52">
        <f>((O245*3)+M245)/2</f>
        <v>1489332.5</v>
      </c>
      <c r="Q245" s="53">
        <f>P245*$Q$2*$Q$3</f>
        <v>1593453.3882340749</v>
      </c>
      <c r="R245" s="53">
        <f>Q245*$R$2*$R$3</f>
        <v>1703369.0062277673</v>
      </c>
    </row>
    <row r="246" spans="1:18" s="31" customFormat="1" ht="21" x14ac:dyDescent="0.25">
      <c r="A246" s="29"/>
      <c r="B246" s="32"/>
      <c r="C246" s="33"/>
      <c r="D246" s="34"/>
      <c r="E246" s="34"/>
      <c r="F246" s="24" t="s">
        <v>266</v>
      </c>
      <c r="G246" s="30" t="s">
        <v>267</v>
      </c>
      <c r="H246" s="38">
        <v>0</v>
      </c>
      <c r="I246" s="35">
        <v>1333662</v>
      </c>
      <c r="J246" s="38">
        <v>0</v>
      </c>
      <c r="K246" s="35">
        <v>1742703</v>
      </c>
      <c r="L246" s="38">
        <v>0</v>
      </c>
      <c r="M246" s="35">
        <v>1911542</v>
      </c>
      <c r="N246" s="38">
        <v>0</v>
      </c>
      <c r="O246" s="35">
        <v>545434</v>
      </c>
      <c r="P246" s="52">
        <f>((O246*3)+M246)/2</f>
        <v>1773922</v>
      </c>
      <c r="Q246" s="53">
        <f>P246*$Q$2*$Q$3</f>
        <v>1897938.8560734198</v>
      </c>
      <c r="R246" s="53">
        <f>Q246*$R$2*$R$3</f>
        <v>2028857.7293959365</v>
      </c>
    </row>
    <row r="247" spans="1:18" s="31" customFormat="1" x14ac:dyDescent="0.25">
      <c r="A247" s="29"/>
      <c r="B247" s="32"/>
      <c r="C247" s="33"/>
      <c r="D247" s="34"/>
      <c r="E247" s="34"/>
      <c r="F247" s="24" t="s">
        <v>268</v>
      </c>
      <c r="G247" s="30" t="s">
        <v>175</v>
      </c>
      <c r="H247" s="38">
        <v>0</v>
      </c>
      <c r="I247" s="35">
        <v>538662</v>
      </c>
      <c r="J247" s="38">
        <v>0</v>
      </c>
      <c r="K247" s="35">
        <v>72809</v>
      </c>
      <c r="L247" s="38"/>
      <c r="M247" s="38"/>
      <c r="N247" s="38"/>
      <c r="O247" s="38"/>
      <c r="P247" s="58"/>
      <c r="Q247" s="59"/>
      <c r="R247" s="59"/>
    </row>
    <row r="248" spans="1:18" s="31" customFormat="1" x14ac:dyDescent="0.25">
      <c r="A248" s="29"/>
      <c r="B248" s="32"/>
      <c r="C248" s="33"/>
      <c r="D248" s="34"/>
      <c r="E248" s="34"/>
      <c r="F248" s="24" t="s">
        <v>269</v>
      </c>
      <c r="G248" s="30" t="s">
        <v>175</v>
      </c>
      <c r="H248" s="38">
        <v>0</v>
      </c>
      <c r="I248" s="35">
        <v>742085</v>
      </c>
      <c r="J248" s="38">
        <v>0</v>
      </c>
      <c r="K248" s="35">
        <v>259691</v>
      </c>
      <c r="L248" s="38"/>
      <c r="M248" s="38"/>
      <c r="N248" s="38"/>
      <c r="O248" s="38"/>
      <c r="P248" s="58"/>
      <c r="Q248" s="59"/>
      <c r="R248" s="59"/>
    </row>
    <row r="249" spans="1:18" s="31" customFormat="1" x14ac:dyDescent="0.25">
      <c r="A249" s="29"/>
      <c r="B249" s="32"/>
      <c r="C249" s="33"/>
      <c r="D249" s="34"/>
      <c r="E249" s="34"/>
      <c r="F249" s="24" t="s">
        <v>270</v>
      </c>
      <c r="G249" s="30" t="s">
        <v>175</v>
      </c>
      <c r="H249" s="35">
        <v>5000000</v>
      </c>
      <c r="I249" s="35">
        <v>2475203</v>
      </c>
      <c r="J249" s="35">
        <v>4000000</v>
      </c>
      <c r="K249" s="35">
        <v>258278</v>
      </c>
      <c r="L249" s="35">
        <v>1564774</v>
      </c>
      <c r="M249" s="38">
        <v>0</v>
      </c>
      <c r="N249" s="35">
        <v>1564000</v>
      </c>
      <c r="O249" s="35">
        <v>2799</v>
      </c>
      <c r="P249" s="52">
        <f>((O249*3)+M249)/2</f>
        <v>4198.5</v>
      </c>
      <c r="Q249" s="53">
        <f>P249*$Q$2*$Q$3</f>
        <v>4492.0217953349993</v>
      </c>
      <c r="R249" s="53">
        <f>Q249*$R$2*$R$3</f>
        <v>4801.87921276631</v>
      </c>
    </row>
    <row r="250" spans="1:18" s="31" customFormat="1" x14ac:dyDescent="0.25">
      <c r="A250" s="29"/>
      <c r="B250" s="32"/>
      <c r="C250" s="33"/>
      <c r="D250" s="34"/>
      <c r="E250" s="34"/>
      <c r="F250" s="24" t="s">
        <v>271</v>
      </c>
      <c r="G250" s="30" t="s">
        <v>175</v>
      </c>
      <c r="H250" s="38">
        <v>0</v>
      </c>
      <c r="I250" s="35">
        <v>737493</v>
      </c>
      <c r="J250" s="38">
        <v>0</v>
      </c>
      <c r="K250" s="38">
        <v>220</v>
      </c>
      <c r="L250" s="38"/>
      <c r="M250" s="38"/>
      <c r="N250" s="38">
        <v>0</v>
      </c>
      <c r="O250" s="35">
        <v>1372</v>
      </c>
      <c r="P250" s="58"/>
      <c r="Q250" s="59"/>
      <c r="R250" s="53"/>
    </row>
    <row r="251" spans="1:18" s="31" customFormat="1" x14ac:dyDescent="0.25">
      <c r="A251" s="29"/>
      <c r="B251" s="32"/>
      <c r="C251" s="33"/>
      <c r="D251" s="34"/>
      <c r="E251" s="34"/>
      <c r="F251" s="24" t="s">
        <v>272</v>
      </c>
      <c r="G251" s="30" t="s">
        <v>175</v>
      </c>
      <c r="H251" s="38">
        <v>0</v>
      </c>
      <c r="I251" s="35">
        <v>2125</v>
      </c>
      <c r="J251" s="38">
        <v>0</v>
      </c>
      <c r="K251" s="35">
        <v>3582</v>
      </c>
      <c r="L251" s="38"/>
      <c r="M251" s="38"/>
      <c r="N251" s="38"/>
      <c r="O251" s="38"/>
      <c r="P251" s="58"/>
      <c r="Q251" s="59"/>
      <c r="R251" s="59"/>
    </row>
    <row r="252" spans="1:18" s="31" customFormat="1" x14ac:dyDescent="0.25">
      <c r="A252" s="29"/>
      <c r="B252" s="32"/>
      <c r="C252" s="33"/>
      <c r="D252" s="34"/>
      <c r="E252" s="34"/>
      <c r="F252" s="24" t="s">
        <v>273</v>
      </c>
      <c r="G252" s="30" t="s">
        <v>175</v>
      </c>
      <c r="H252" s="38">
        <v>0</v>
      </c>
      <c r="I252" s="35">
        <v>1142110</v>
      </c>
      <c r="J252" s="38">
        <v>0</v>
      </c>
      <c r="K252" s="35">
        <v>1535394</v>
      </c>
      <c r="L252" s="38">
        <v>0</v>
      </c>
      <c r="M252" s="35">
        <v>2063658</v>
      </c>
      <c r="N252" s="38">
        <v>0</v>
      </c>
      <c r="O252" s="35">
        <v>163995</v>
      </c>
      <c r="P252" s="52">
        <f>((O252*3)+M252)/2</f>
        <v>1277821.5</v>
      </c>
      <c r="Q252" s="53">
        <f>P252*$Q$2*$Q$3</f>
        <v>1367155.4194468651</v>
      </c>
      <c r="R252" s="53">
        <f>Q252*$R$2*$R$3</f>
        <v>1461461.1167026001</v>
      </c>
    </row>
    <row r="253" spans="1:18" s="31" customFormat="1" x14ac:dyDescent="0.25">
      <c r="A253" s="29"/>
      <c r="B253" s="32"/>
      <c r="C253" s="33"/>
      <c r="D253" s="34"/>
      <c r="E253" s="34"/>
      <c r="F253" s="24" t="s">
        <v>274</v>
      </c>
      <c r="G253" s="30" t="s">
        <v>175</v>
      </c>
      <c r="H253" s="35">
        <v>3368129</v>
      </c>
      <c r="I253" s="35">
        <v>6033810</v>
      </c>
      <c r="J253" s="35">
        <v>2148508</v>
      </c>
      <c r="K253" s="35">
        <v>992995</v>
      </c>
      <c r="L253" s="35">
        <v>2900000</v>
      </c>
      <c r="M253" s="38">
        <v>0</v>
      </c>
      <c r="N253" s="38">
        <v>0</v>
      </c>
      <c r="O253" s="35">
        <v>5744</v>
      </c>
      <c r="P253" s="58"/>
      <c r="Q253" s="59"/>
      <c r="R253" s="53"/>
    </row>
    <row r="254" spans="1:18" s="31" customFormat="1" x14ac:dyDescent="0.25">
      <c r="A254" s="29"/>
      <c r="B254" s="32"/>
      <c r="C254" s="33"/>
      <c r="D254" s="34"/>
      <c r="E254" s="34"/>
      <c r="F254" s="24" t="s">
        <v>275</v>
      </c>
      <c r="G254" s="30" t="s">
        <v>175</v>
      </c>
      <c r="H254" s="35">
        <v>480000</v>
      </c>
      <c r="I254" s="35">
        <v>125829</v>
      </c>
      <c r="J254" s="35">
        <v>240000</v>
      </c>
      <c r="K254" s="35">
        <v>199901</v>
      </c>
      <c r="L254" s="35">
        <v>120000</v>
      </c>
      <c r="M254" s="38">
        <v>0</v>
      </c>
      <c r="N254" s="38"/>
      <c r="O254" s="38"/>
      <c r="P254" s="58"/>
      <c r="Q254" s="59"/>
      <c r="R254" s="59"/>
    </row>
    <row r="255" spans="1:18" s="31" customFormat="1" x14ac:dyDescent="0.25">
      <c r="A255" s="29"/>
      <c r="B255" s="32"/>
      <c r="C255" s="33"/>
      <c r="D255" s="34"/>
      <c r="E255" s="34"/>
      <c r="F255" s="24" t="s">
        <v>276</v>
      </c>
      <c r="G255" s="30" t="s">
        <v>175</v>
      </c>
      <c r="H255" s="35">
        <v>5113503</v>
      </c>
      <c r="I255" s="35">
        <v>2454650</v>
      </c>
      <c r="J255" s="35">
        <v>4000000</v>
      </c>
      <c r="K255" s="35">
        <v>3828641</v>
      </c>
      <c r="L255" s="35">
        <v>3500000</v>
      </c>
      <c r="M255" s="35">
        <v>6954637</v>
      </c>
      <c r="N255" s="35">
        <v>7500000</v>
      </c>
      <c r="O255" s="35">
        <v>887996</v>
      </c>
      <c r="P255" s="52">
        <f>((O255*3)+M255)/2</f>
        <v>4809312.5</v>
      </c>
      <c r="Q255" s="53">
        <f>P255*$Q$2*$Q$3</f>
        <v>5145536.875211875</v>
      </c>
      <c r="R255" s="53">
        <f>Q255*$R$2*$R$3</f>
        <v>5500473.4360955535</v>
      </c>
    </row>
    <row r="256" spans="1:18" s="31" customFormat="1" x14ac:dyDescent="0.25">
      <c r="A256" s="29"/>
      <c r="B256" s="32"/>
      <c r="C256" s="33"/>
      <c r="D256" s="34"/>
      <c r="E256" s="34"/>
      <c r="F256" s="24" t="s">
        <v>277</v>
      </c>
      <c r="G256" s="30" t="s">
        <v>175</v>
      </c>
      <c r="H256" s="35">
        <v>781984</v>
      </c>
      <c r="I256" s="35">
        <v>1419705</v>
      </c>
      <c r="J256" s="35">
        <v>1322542</v>
      </c>
      <c r="K256" s="35">
        <v>122934</v>
      </c>
      <c r="L256" s="35">
        <v>1711697</v>
      </c>
      <c r="M256" s="38">
        <v>0</v>
      </c>
      <c r="N256" s="38">
        <v>0</v>
      </c>
      <c r="O256" s="35">
        <v>20498</v>
      </c>
      <c r="P256" s="52">
        <f>((O256*3)+M256)/2</f>
        <v>30747</v>
      </c>
      <c r="Q256" s="53">
        <f>P256*$Q$2*$Q$3</f>
        <v>32896.556899169998</v>
      </c>
      <c r="R256" s="53">
        <f>Q256*$R$2*$R$3</f>
        <v>35165.744945796301</v>
      </c>
    </row>
    <row r="257" spans="1:18" s="31" customFormat="1" x14ac:dyDescent="0.25">
      <c r="A257" s="29"/>
      <c r="B257" s="32"/>
      <c r="C257" s="33"/>
      <c r="D257" s="34"/>
      <c r="E257" s="34"/>
      <c r="F257" s="24" t="s">
        <v>278</v>
      </c>
      <c r="G257" s="30" t="s">
        <v>279</v>
      </c>
      <c r="H257" s="38">
        <v>0</v>
      </c>
      <c r="I257" s="35">
        <v>3434012</v>
      </c>
      <c r="J257" s="38">
        <v>0</v>
      </c>
      <c r="K257" s="35">
        <v>5869714</v>
      </c>
      <c r="L257" s="38">
        <v>0</v>
      </c>
      <c r="M257" s="35">
        <v>2859512</v>
      </c>
      <c r="N257" s="35">
        <v>6424020</v>
      </c>
      <c r="O257" s="35">
        <v>1423786</v>
      </c>
      <c r="P257" s="52">
        <f>((O257*3)+M257)/2*$P$2*$P$3</f>
        <v>3813551.2684629001</v>
      </c>
      <c r="Q257" s="53">
        <f>P257*$Q$2*$Q$3</f>
        <v>4080160.8706830493</v>
      </c>
      <c r="R257" s="53">
        <f>Q257*$R$2*$R$3</f>
        <v>4361608.3274623314</v>
      </c>
    </row>
    <row r="258" spans="1:18" s="31" customFormat="1" x14ac:dyDescent="0.25">
      <c r="A258" s="29"/>
      <c r="B258" s="32"/>
      <c r="C258" s="33"/>
      <c r="D258" s="34"/>
      <c r="E258" s="34"/>
      <c r="F258" s="24" t="s">
        <v>280</v>
      </c>
      <c r="G258" s="30" t="s">
        <v>20</v>
      </c>
      <c r="H258" s="38">
        <v>0</v>
      </c>
      <c r="I258" s="38">
        <v>0</v>
      </c>
      <c r="J258" s="38">
        <v>0</v>
      </c>
      <c r="K258" s="35">
        <v>3309</v>
      </c>
      <c r="L258" s="38">
        <v>0</v>
      </c>
      <c r="M258" s="35">
        <v>1269840</v>
      </c>
      <c r="N258" s="35">
        <v>3622</v>
      </c>
      <c r="O258" s="35">
        <v>392259</v>
      </c>
      <c r="P258" s="52">
        <f>((O258*3)+M258)/2*$P$2*$P$3</f>
        <v>1308437.73113139</v>
      </c>
      <c r="Q258" s="53">
        <f>P258*$Q$2*$Q$3</f>
        <v>1399912.065280667</v>
      </c>
      <c r="R258" s="53">
        <f>Q258*$R$2*$R$3</f>
        <v>1496477.2995876949</v>
      </c>
    </row>
    <row r="259" spans="1:18" s="31" customFormat="1" x14ac:dyDescent="0.25">
      <c r="A259" s="29"/>
      <c r="B259" s="32"/>
      <c r="C259" s="33"/>
      <c r="D259" s="34"/>
      <c r="E259" s="34"/>
      <c r="F259" s="24" t="s">
        <v>280</v>
      </c>
      <c r="G259" s="30" t="s">
        <v>152</v>
      </c>
      <c r="H259" s="38">
        <v>0</v>
      </c>
      <c r="I259" s="35">
        <v>71943</v>
      </c>
      <c r="J259" s="38">
        <v>0</v>
      </c>
      <c r="K259" s="35">
        <v>139225</v>
      </c>
      <c r="L259" s="38">
        <v>0</v>
      </c>
      <c r="M259" s="35">
        <v>37522</v>
      </c>
      <c r="N259" s="38">
        <v>0</v>
      </c>
      <c r="O259" s="35">
        <v>16313</v>
      </c>
      <c r="P259" s="52">
        <f>((O259*3)+M259)/2*$P$2*$P$3</f>
        <v>46238.88196287</v>
      </c>
      <c r="Q259" s="53">
        <f>P259*$Q$2*$Q$3</f>
        <v>49471.493526053222</v>
      </c>
      <c r="R259" s="53">
        <f>Q259*$R$2*$R$3</f>
        <v>52884.01241373361</v>
      </c>
    </row>
    <row r="260" spans="1:18" s="31" customFormat="1" x14ac:dyDescent="0.25">
      <c r="A260" s="29"/>
      <c r="B260" s="32"/>
      <c r="C260" s="33"/>
      <c r="D260" s="34"/>
      <c r="E260" s="34"/>
      <c r="F260" s="24" t="s">
        <v>280</v>
      </c>
      <c r="G260" s="30" t="s">
        <v>281</v>
      </c>
      <c r="H260" s="38"/>
      <c r="I260" s="38"/>
      <c r="J260" s="38">
        <v>0</v>
      </c>
      <c r="K260" s="38">
        <v>416</v>
      </c>
      <c r="L260" s="38">
        <v>0</v>
      </c>
      <c r="M260" s="35">
        <v>6604</v>
      </c>
      <c r="N260" s="38"/>
      <c r="O260" s="38"/>
      <c r="P260" s="52"/>
      <c r="Q260" s="59"/>
      <c r="R260" s="59"/>
    </row>
    <row r="261" spans="1:18" s="31" customFormat="1" x14ac:dyDescent="0.25">
      <c r="A261" s="29"/>
      <c r="B261" s="32"/>
      <c r="C261" s="33"/>
      <c r="D261" s="34"/>
      <c r="E261" s="34"/>
      <c r="F261" s="24" t="s">
        <v>282</v>
      </c>
      <c r="G261" s="30" t="s">
        <v>283</v>
      </c>
      <c r="H261" s="38">
        <v>0</v>
      </c>
      <c r="I261" s="35">
        <v>3197198</v>
      </c>
      <c r="J261" s="38">
        <v>0</v>
      </c>
      <c r="K261" s="35">
        <v>2422502</v>
      </c>
      <c r="L261" s="38">
        <v>0</v>
      </c>
      <c r="M261" s="35">
        <v>1384550</v>
      </c>
      <c r="N261" s="38">
        <v>0</v>
      </c>
      <c r="O261" s="35">
        <v>140650</v>
      </c>
      <c r="P261" s="52">
        <f t="shared" ref="P261:P268" si="85">((O261*3)+M261)/2*$P$2*$P$3</f>
        <v>966106.57135500002</v>
      </c>
      <c r="Q261" s="53">
        <f t="shared" ref="Q261:Q268" si="86">P261*$Q$2*$Q$3</f>
        <v>1033648.1541367223</v>
      </c>
      <c r="R261" s="53">
        <f t="shared" ref="R261:R268" si="87">Q261*$R$2*$R$3</f>
        <v>1104948.6869849965</v>
      </c>
    </row>
    <row r="262" spans="1:18" s="31" customFormat="1" ht="21" x14ac:dyDescent="0.25">
      <c r="A262" s="29"/>
      <c r="B262" s="32"/>
      <c r="C262" s="33"/>
      <c r="D262" s="34"/>
      <c r="E262" s="34"/>
      <c r="F262" s="24" t="s">
        <v>284</v>
      </c>
      <c r="G262" s="30" t="s">
        <v>285</v>
      </c>
      <c r="H262" s="38">
        <v>0</v>
      </c>
      <c r="I262" s="35">
        <v>861701</v>
      </c>
      <c r="J262" s="35">
        <v>874540</v>
      </c>
      <c r="K262" s="35">
        <v>841081</v>
      </c>
      <c r="L262" s="38">
        <v>0</v>
      </c>
      <c r="M262" s="35">
        <v>1394119</v>
      </c>
      <c r="N262" s="35">
        <v>826932</v>
      </c>
      <c r="O262" s="35">
        <v>172900</v>
      </c>
      <c r="P262" s="52">
        <f t="shared" si="85"/>
        <v>1022965.4058747301</v>
      </c>
      <c r="Q262" s="53">
        <f t="shared" si="86"/>
        <v>1094482.052891033</v>
      </c>
      <c r="R262" s="53">
        <f t="shared" si="87"/>
        <v>1169978.87765843</v>
      </c>
    </row>
    <row r="263" spans="1:18" s="31" customFormat="1" x14ac:dyDescent="0.25">
      <c r="A263" s="29"/>
      <c r="B263" s="32"/>
      <c r="C263" s="33"/>
      <c r="D263" s="34"/>
      <c r="E263" s="34"/>
      <c r="F263" s="24" t="s">
        <v>286</v>
      </c>
      <c r="G263" s="30" t="s">
        <v>175</v>
      </c>
      <c r="H263" s="35">
        <v>540000</v>
      </c>
      <c r="I263" s="35">
        <v>539395</v>
      </c>
      <c r="J263" s="35">
        <v>720000</v>
      </c>
      <c r="K263" s="35">
        <v>992349</v>
      </c>
      <c r="L263" s="35">
        <v>720000</v>
      </c>
      <c r="M263" s="35">
        <v>1260760</v>
      </c>
      <c r="N263" s="35">
        <v>720000</v>
      </c>
      <c r="O263" s="35">
        <v>94711</v>
      </c>
      <c r="P263" s="52">
        <f t="shared" si="85"/>
        <v>826200.5421203099</v>
      </c>
      <c r="Q263" s="53">
        <f t="shared" si="86"/>
        <v>883961.13910254254</v>
      </c>
      <c r="R263" s="53">
        <f t="shared" si="87"/>
        <v>944936.33649726643</v>
      </c>
    </row>
    <row r="264" spans="1:18" s="31" customFormat="1" x14ac:dyDescent="0.25">
      <c r="A264" s="29"/>
      <c r="B264" s="32"/>
      <c r="C264" s="33"/>
      <c r="D264" s="34"/>
      <c r="E264" s="34"/>
      <c r="F264" s="24" t="s">
        <v>287</v>
      </c>
      <c r="G264" s="30" t="s">
        <v>175</v>
      </c>
      <c r="H264" s="35">
        <v>536686</v>
      </c>
      <c r="I264" s="35">
        <v>603208</v>
      </c>
      <c r="J264" s="35">
        <v>514000</v>
      </c>
      <c r="K264" s="35">
        <v>132167</v>
      </c>
      <c r="L264" s="35">
        <v>551532</v>
      </c>
      <c r="M264" s="38">
        <v>0</v>
      </c>
      <c r="N264" s="35">
        <v>88111</v>
      </c>
      <c r="O264" s="35">
        <v>38098</v>
      </c>
      <c r="P264" s="52">
        <f t="shared" si="85"/>
        <v>61123.822012979996</v>
      </c>
      <c r="Q264" s="53">
        <f t="shared" si="86"/>
        <v>65397.056257349861</v>
      </c>
      <c r="R264" s="53">
        <f t="shared" si="87"/>
        <v>69908.112499453724</v>
      </c>
    </row>
    <row r="265" spans="1:18" s="31" customFormat="1" x14ac:dyDescent="0.25">
      <c r="A265" s="29"/>
      <c r="B265" s="32"/>
      <c r="C265" s="33"/>
      <c r="D265" s="34"/>
      <c r="E265" s="34"/>
      <c r="F265" s="24" t="s">
        <v>288</v>
      </c>
      <c r="G265" s="30" t="s">
        <v>175</v>
      </c>
      <c r="H265" s="38">
        <v>0</v>
      </c>
      <c r="I265" s="35">
        <v>1503247</v>
      </c>
      <c r="J265" s="38">
        <v>0</v>
      </c>
      <c r="K265" s="35">
        <v>435310</v>
      </c>
      <c r="L265" s="35">
        <v>1500000</v>
      </c>
      <c r="M265" s="38">
        <v>0</v>
      </c>
      <c r="N265" s="35">
        <v>435308</v>
      </c>
      <c r="O265" s="35">
        <v>4444</v>
      </c>
      <c r="P265" s="52">
        <f t="shared" si="85"/>
        <v>7129.8825404399995</v>
      </c>
      <c r="Q265" s="53">
        <f t="shared" si="86"/>
        <v>7628.34054301178</v>
      </c>
      <c r="R265" s="53">
        <f t="shared" si="87"/>
        <v>8154.5396594984622</v>
      </c>
    </row>
    <row r="266" spans="1:18" s="31" customFormat="1" ht="21" x14ac:dyDescent="0.25">
      <c r="A266" s="29"/>
      <c r="B266" s="32"/>
      <c r="C266" s="33"/>
      <c r="D266" s="34"/>
      <c r="E266" s="34"/>
      <c r="F266" s="24" t="s">
        <v>289</v>
      </c>
      <c r="G266" s="30" t="s">
        <v>290</v>
      </c>
      <c r="H266" s="38">
        <v>0</v>
      </c>
      <c r="I266" s="35">
        <v>7592</v>
      </c>
      <c r="J266" s="38">
        <v>0</v>
      </c>
      <c r="K266" s="38">
        <v>667</v>
      </c>
      <c r="L266" s="38">
        <v>0</v>
      </c>
      <c r="M266" s="35">
        <v>34183</v>
      </c>
      <c r="N266" s="38">
        <v>0</v>
      </c>
      <c r="O266" s="35">
        <v>6843</v>
      </c>
      <c r="P266" s="52">
        <f t="shared" si="85"/>
        <v>29259.68598504</v>
      </c>
      <c r="Q266" s="53">
        <f t="shared" si="86"/>
        <v>31305.263110505588</v>
      </c>
      <c r="R266" s="53">
        <f t="shared" si="87"/>
        <v>33464.684507236707</v>
      </c>
    </row>
    <row r="267" spans="1:18" s="31" customFormat="1" ht="21" x14ac:dyDescent="0.25">
      <c r="A267" s="29"/>
      <c r="B267" s="32"/>
      <c r="C267" s="33"/>
      <c r="D267" s="34"/>
      <c r="E267" s="34"/>
      <c r="F267" s="24" t="s">
        <v>291</v>
      </c>
      <c r="G267" s="30" t="s">
        <v>292</v>
      </c>
      <c r="H267" s="38">
        <v>0</v>
      </c>
      <c r="I267" s="35">
        <v>30454</v>
      </c>
      <c r="J267" s="38">
        <v>0</v>
      </c>
      <c r="K267" s="35">
        <v>51943</v>
      </c>
      <c r="L267" s="38">
        <v>0</v>
      </c>
      <c r="M267" s="35">
        <v>57495</v>
      </c>
      <c r="N267" s="38">
        <v>0</v>
      </c>
      <c r="O267" s="35">
        <v>13225</v>
      </c>
      <c r="P267" s="52">
        <f t="shared" si="85"/>
        <v>51965.998083899998</v>
      </c>
      <c r="Q267" s="53">
        <f t="shared" si="86"/>
        <v>55598.99869220332</v>
      </c>
      <c r="R267" s="53">
        <f t="shared" si="87"/>
        <v>59434.189822492168</v>
      </c>
    </row>
    <row r="268" spans="1:18" s="31" customFormat="1" x14ac:dyDescent="0.25">
      <c r="A268" s="29"/>
      <c r="B268" s="32"/>
      <c r="C268" s="33"/>
      <c r="D268" s="34"/>
      <c r="E268" s="34"/>
      <c r="F268" s="24" t="s">
        <v>293</v>
      </c>
      <c r="G268" s="30" t="s">
        <v>294</v>
      </c>
      <c r="H268" s="35">
        <v>2841161</v>
      </c>
      <c r="I268" s="35">
        <v>21460876</v>
      </c>
      <c r="J268" s="35">
        <v>3251819</v>
      </c>
      <c r="K268" s="35">
        <v>31892138</v>
      </c>
      <c r="L268" s="35">
        <v>4902902</v>
      </c>
      <c r="M268" s="35">
        <v>42070832</v>
      </c>
      <c r="N268" s="35">
        <v>9200</v>
      </c>
      <c r="O268" s="35">
        <v>10682758</v>
      </c>
      <c r="P268" s="52">
        <f t="shared" si="85"/>
        <v>39638502.833965026</v>
      </c>
      <c r="Q268" s="53">
        <f t="shared" si="86"/>
        <v>42409674.565825671</v>
      </c>
      <c r="R268" s="53">
        <f t="shared" si="87"/>
        <v>45335072.712539047</v>
      </c>
    </row>
    <row r="269" spans="1:18" s="31" customFormat="1" x14ac:dyDescent="0.25">
      <c r="A269" s="29"/>
      <c r="B269" s="32"/>
      <c r="C269" s="33"/>
      <c r="D269" s="34"/>
      <c r="E269" s="34"/>
      <c r="F269" s="24" t="s">
        <v>293</v>
      </c>
      <c r="G269" s="30" t="s">
        <v>295</v>
      </c>
      <c r="H269" s="38"/>
      <c r="I269" s="38"/>
      <c r="J269" s="38">
        <v>0</v>
      </c>
      <c r="K269" s="35">
        <v>16715</v>
      </c>
      <c r="L269" s="38">
        <v>0</v>
      </c>
      <c r="M269" s="38">
        <v>0</v>
      </c>
      <c r="N269" s="38"/>
      <c r="O269" s="38"/>
      <c r="P269" s="58"/>
      <c r="Q269" s="59"/>
      <c r="R269" s="59"/>
    </row>
    <row r="270" spans="1:18" s="31" customFormat="1" x14ac:dyDescent="0.25">
      <c r="A270" s="29"/>
      <c r="B270" s="32"/>
      <c r="C270" s="33"/>
      <c r="D270" s="34"/>
      <c r="E270" s="34"/>
      <c r="F270" s="24" t="s">
        <v>293</v>
      </c>
      <c r="G270" s="30" t="s">
        <v>296</v>
      </c>
      <c r="H270" s="38">
        <v>0</v>
      </c>
      <c r="I270" s="38">
        <v>0</v>
      </c>
      <c r="J270" s="38"/>
      <c r="K270" s="38"/>
      <c r="L270" s="38"/>
      <c r="M270" s="38"/>
      <c r="N270" s="38"/>
      <c r="O270" s="38"/>
      <c r="P270" s="58"/>
      <c r="Q270" s="59"/>
      <c r="R270" s="59"/>
    </row>
    <row r="271" spans="1:18" s="31" customFormat="1" x14ac:dyDescent="0.25">
      <c r="A271" s="29"/>
      <c r="B271" s="32"/>
      <c r="C271" s="33"/>
      <c r="D271" s="34"/>
      <c r="E271" s="34"/>
      <c r="F271" s="24" t="s">
        <v>293</v>
      </c>
      <c r="G271" s="30" t="s">
        <v>152</v>
      </c>
      <c r="H271" s="38"/>
      <c r="I271" s="38"/>
      <c r="J271" s="38">
        <v>0</v>
      </c>
      <c r="K271" s="38">
        <v>0</v>
      </c>
      <c r="L271" s="38"/>
      <c r="M271" s="38"/>
      <c r="N271" s="38"/>
      <c r="O271" s="38"/>
      <c r="P271" s="58"/>
      <c r="Q271" s="59"/>
      <c r="R271" s="59"/>
    </row>
    <row r="272" spans="1:18" s="31" customFormat="1" x14ac:dyDescent="0.25">
      <c r="A272" s="29"/>
      <c r="B272" s="32"/>
      <c r="C272" s="33"/>
      <c r="D272" s="34"/>
      <c r="E272" s="34"/>
      <c r="F272" s="24" t="s">
        <v>293</v>
      </c>
      <c r="G272" s="30" t="s">
        <v>297</v>
      </c>
      <c r="H272" s="38">
        <v>0</v>
      </c>
      <c r="I272" s="35">
        <v>2943978</v>
      </c>
      <c r="J272" s="38">
        <v>0</v>
      </c>
      <c r="K272" s="35">
        <v>2926003</v>
      </c>
      <c r="L272" s="35">
        <v>27201</v>
      </c>
      <c r="M272" s="35">
        <v>3357876</v>
      </c>
      <c r="N272" s="38">
        <v>0</v>
      </c>
      <c r="O272" s="35">
        <v>822919</v>
      </c>
      <c r="P272" s="52">
        <f>((O272*3)+M272)/2*$P$2*$P$3</f>
        <v>3116052.2724461099</v>
      </c>
      <c r="Q272" s="53">
        <f>P272*$Q$2*$Q$3</f>
        <v>3333898.94563084</v>
      </c>
      <c r="R272" s="53">
        <f>Q272*$R$2*$R$3</f>
        <v>3563869.6279509827</v>
      </c>
    </row>
    <row r="273" spans="1:18" s="31" customFormat="1" x14ac:dyDescent="0.25">
      <c r="A273" s="29"/>
      <c r="B273" s="32"/>
      <c r="C273" s="33"/>
      <c r="D273" s="34"/>
      <c r="E273" s="34"/>
      <c r="F273" s="24" t="s">
        <v>293</v>
      </c>
      <c r="G273" s="30" t="s">
        <v>298</v>
      </c>
      <c r="H273" s="38"/>
      <c r="I273" s="38"/>
      <c r="J273" s="38">
        <v>0</v>
      </c>
      <c r="K273" s="38">
        <v>0</v>
      </c>
      <c r="L273" s="38">
        <v>0</v>
      </c>
      <c r="M273" s="35">
        <v>153375</v>
      </c>
      <c r="N273" s="38">
        <v>0</v>
      </c>
      <c r="O273" s="35">
        <v>19928</v>
      </c>
      <c r="P273" s="52">
        <f>((O273*3)+M273)/2*$P$2*$P$3</f>
        <v>113996.29706253001</v>
      </c>
      <c r="Q273" s="53">
        <f>P273*$Q$2*$Q$3</f>
        <v>121965.90472606121</v>
      </c>
      <c r="R273" s="53">
        <f>Q273*$R$2*$R$3</f>
        <v>130379.05185111257</v>
      </c>
    </row>
    <row r="274" spans="1:18" s="31" customFormat="1" x14ac:dyDescent="0.25">
      <c r="A274" s="29"/>
      <c r="B274" s="32"/>
      <c r="C274" s="33"/>
      <c r="D274" s="34"/>
      <c r="E274" s="34"/>
      <c r="F274" s="24" t="s">
        <v>293</v>
      </c>
      <c r="G274" s="30" t="s">
        <v>299</v>
      </c>
      <c r="H274" s="38"/>
      <c r="I274" s="38"/>
      <c r="J274" s="38">
        <v>0</v>
      </c>
      <c r="K274" s="35">
        <v>29151</v>
      </c>
      <c r="L274" s="38">
        <v>0</v>
      </c>
      <c r="M274" s="38">
        <v>0</v>
      </c>
      <c r="N274" s="38"/>
      <c r="O274" s="38"/>
      <c r="P274" s="58"/>
      <c r="Q274" s="59"/>
      <c r="R274" s="59"/>
    </row>
    <row r="275" spans="1:18" s="31" customFormat="1" x14ac:dyDescent="0.25">
      <c r="A275" s="29"/>
      <c r="B275" s="32"/>
      <c r="C275" s="33"/>
      <c r="D275" s="34"/>
      <c r="E275" s="34"/>
      <c r="F275" s="24" t="s">
        <v>300</v>
      </c>
      <c r="G275" s="30" t="s">
        <v>175</v>
      </c>
      <c r="H275" s="38">
        <v>0</v>
      </c>
      <c r="I275" s="35">
        <v>1399411</v>
      </c>
      <c r="J275" s="38">
        <v>0</v>
      </c>
      <c r="K275" s="35">
        <v>189978</v>
      </c>
      <c r="L275" s="35">
        <v>17244</v>
      </c>
      <c r="M275" s="35">
        <v>4136</v>
      </c>
      <c r="N275" s="38">
        <v>0</v>
      </c>
      <c r="O275" s="38">
        <v>126</v>
      </c>
      <c r="P275" s="52">
        <f>((O275*3)+M275)/2*$P$2*$P$3</f>
        <v>2414.0631403799998</v>
      </c>
      <c r="Q275" s="53">
        <f>P275*$Q$2*$Q$3</f>
        <v>2582.8329741340513</v>
      </c>
      <c r="R275" s="53">
        <f>Q275*$R$2*$R$3</f>
        <v>2760.9955012733312</v>
      </c>
    </row>
    <row r="276" spans="1:18" s="31" customFormat="1" x14ac:dyDescent="0.25">
      <c r="A276" s="29"/>
      <c r="B276" s="32"/>
      <c r="C276" s="33"/>
      <c r="D276" s="34"/>
      <c r="E276" s="34"/>
      <c r="F276" s="24" t="s">
        <v>301</v>
      </c>
      <c r="G276" s="30" t="s">
        <v>175</v>
      </c>
      <c r="H276" s="35">
        <v>400000</v>
      </c>
      <c r="I276" s="35">
        <v>551122</v>
      </c>
      <c r="J276" s="35">
        <v>480199</v>
      </c>
      <c r="K276" s="35">
        <v>44442</v>
      </c>
      <c r="L276" s="35">
        <v>255456</v>
      </c>
      <c r="M276" s="38">
        <v>0</v>
      </c>
      <c r="N276" s="38">
        <v>12</v>
      </c>
      <c r="O276" s="35">
        <v>12090</v>
      </c>
      <c r="P276" s="52">
        <f>((O276*3)+M276)/2*$P$2*$P$3</f>
        <v>19397.002680899997</v>
      </c>
      <c r="Q276" s="53">
        <f>P276*$Q$2*$Q$3</f>
        <v>20753.068668994692</v>
      </c>
      <c r="R276" s="53">
        <f>Q276*$R$2*$R$3</f>
        <v>22184.604969247612</v>
      </c>
    </row>
    <row r="277" spans="1:18" s="31" customFormat="1" x14ac:dyDescent="0.25">
      <c r="A277" s="29"/>
      <c r="B277" s="32"/>
      <c r="C277" s="33"/>
      <c r="D277" s="34"/>
      <c r="E277" s="34"/>
      <c r="F277" s="24" t="s">
        <v>302</v>
      </c>
      <c r="G277" s="30" t="s">
        <v>175</v>
      </c>
      <c r="H277" s="35">
        <v>1156869</v>
      </c>
      <c r="I277" s="35">
        <v>372929</v>
      </c>
      <c r="J277" s="35">
        <v>373870</v>
      </c>
      <c r="K277" s="35">
        <v>9543</v>
      </c>
      <c r="L277" s="35">
        <v>343437</v>
      </c>
      <c r="M277" s="35">
        <v>41277</v>
      </c>
      <c r="N277" s="35">
        <v>87419</v>
      </c>
      <c r="O277" s="35">
        <v>2891</v>
      </c>
      <c r="P277" s="52"/>
      <c r="Q277" s="53"/>
      <c r="R277" s="53"/>
    </row>
    <row r="278" spans="1:18" s="31" customFormat="1" x14ac:dyDescent="0.25">
      <c r="A278" s="29"/>
      <c r="B278" s="32"/>
      <c r="C278" s="33"/>
      <c r="D278" s="34"/>
      <c r="E278" s="34"/>
      <c r="F278" s="24" t="s">
        <v>303</v>
      </c>
      <c r="G278" s="30" t="s">
        <v>175</v>
      </c>
      <c r="H278" s="35">
        <v>679371</v>
      </c>
      <c r="I278" s="35">
        <v>100167</v>
      </c>
      <c r="J278" s="35">
        <v>478200</v>
      </c>
      <c r="K278" s="35">
        <v>135938</v>
      </c>
      <c r="L278" s="35">
        <v>223836</v>
      </c>
      <c r="M278" s="38">
        <v>0</v>
      </c>
      <c r="N278" s="35">
        <v>120000</v>
      </c>
      <c r="O278" s="38">
        <v>0</v>
      </c>
      <c r="P278" s="58"/>
      <c r="Q278" s="53"/>
      <c r="R278" s="59"/>
    </row>
    <row r="279" spans="1:18" s="31" customFormat="1" x14ac:dyDescent="0.25">
      <c r="A279" s="29"/>
      <c r="B279" s="32"/>
      <c r="C279" s="33"/>
      <c r="D279" s="34"/>
      <c r="E279" s="34"/>
      <c r="F279" s="24" t="s">
        <v>304</v>
      </c>
      <c r="G279" s="30" t="s">
        <v>20</v>
      </c>
      <c r="H279" s="38">
        <v>0</v>
      </c>
      <c r="I279" s="35">
        <v>17734</v>
      </c>
      <c r="J279" s="38">
        <v>0</v>
      </c>
      <c r="K279" s="35">
        <v>7081</v>
      </c>
      <c r="L279" s="38">
        <v>0</v>
      </c>
      <c r="M279" s="35">
        <v>44147</v>
      </c>
      <c r="N279" s="35">
        <v>26021</v>
      </c>
      <c r="O279" s="35">
        <v>2556</v>
      </c>
      <c r="P279" s="52">
        <f>((O279*3)*$P$2*$P$3)</f>
        <v>8201.6110591199995</v>
      </c>
      <c r="Q279" s="53">
        <f>P279*$Q$2*$Q$3</f>
        <v>8774.9947920513532</v>
      </c>
      <c r="R279" s="53">
        <f>Q279*$R$2*$R$3</f>
        <v>9380.2895453096608</v>
      </c>
    </row>
    <row r="280" spans="1:18" s="31" customFormat="1" x14ac:dyDescent="0.25">
      <c r="A280" s="29"/>
      <c r="B280" s="32"/>
      <c r="C280" s="33"/>
      <c r="D280" s="34"/>
      <c r="E280" s="34"/>
      <c r="F280" s="24" t="s">
        <v>304</v>
      </c>
      <c r="G280" s="30" t="s">
        <v>294</v>
      </c>
      <c r="H280" s="38"/>
      <c r="I280" s="38"/>
      <c r="J280" s="35">
        <v>8000</v>
      </c>
      <c r="K280" s="38">
        <v>0</v>
      </c>
      <c r="L280" s="35">
        <v>6220</v>
      </c>
      <c r="M280" s="38">
        <v>0</v>
      </c>
      <c r="N280" s="38"/>
      <c r="O280" s="38"/>
      <c r="P280" s="58"/>
      <c r="Q280" s="59"/>
      <c r="R280" s="59"/>
    </row>
    <row r="281" spans="1:18" s="31" customFormat="1" x14ac:dyDescent="0.25">
      <c r="A281" s="29"/>
      <c r="B281" s="32"/>
      <c r="C281" s="33"/>
      <c r="D281" s="34"/>
      <c r="E281" s="34"/>
      <c r="F281" s="24" t="s">
        <v>304</v>
      </c>
      <c r="G281" s="30" t="s">
        <v>175</v>
      </c>
      <c r="H281" s="35">
        <v>107208</v>
      </c>
      <c r="I281" s="35">
        <v>125094</v>
      </c>
      <c r="J281" s="35">
        <v>158386</v>
      </c>
      <c r="K281" s="35">
        <v>170912</v>
      </c>
      <c r="L281" s="35">
        <v>118333</v>
      </c>
      <c r="M281" s="35">
        <v>404266</v>
      </c>
      <c r="N281" s="35">
        <v>325740</v>
      </c>
      <c r="O281" s="35">
        <v>129411</v>
      </c>
      <c r="P281" s="52">
        <f>((O281*3)+M281)/2*$P$2*$P$3</f>
        <v>423824.24118032999</v>
      </c>
      <c r="Q281" s="53">
        <f>P281*$Q$2*$Q$3</f>
        <v>453454.26432615455</v>
      </c>
      <c r="R281" s="53">
        <f>Q281*$R$2*$R$3</f>
        <v>484733.31275224057</v>
      </c>
    </row>
    <row r="282" spans="1:18" s="31" customFormat="1" x14ac:dyDescent="0.25">
      <c r="A282" s="29"/>
      <c r="B282" s="32"/>
      <c r="C282" s="33"/>
      <c r="D282" s="34"/>
      <c r="E282" s="34"/>
      <c r="F282" s="24" t="s">
        <v>305</v>
      </c>
      <c r="G282" s="30" t="s">
        <v>175</v>
      </c>
      <c r="H282" s="35">
        <v>519502</v>
      </c>
      <c r="I282" s="35">
        <v>1651809</v>
      </c>
      <c r="J282" s="35">
        <v>1123841</v>
      </c>
      <c r="K282" s="35">
        <v>116192</v>
      </c>
      <c r="L282" s="35">
        <v>2237891</v>
      </c>
      <c r="M282" s="38">
        <v>0</v>
      </c>
      <c r="N282" s="35">
        <v>240000</v>
      </c>
      <c r="O282" s="35">
        <v>18236</v>
      </c>
      <c r="P282" s="52">
        <f>((O282*3)+M282)/2*$P$2*$P$3</f>
        <v>29257.546806359998</v>
      </c>
      <c r="Q282" s="53">
        <f>P282*$Q$2*$Q$3</f>
        <v>31302.974379469579</v>
      </c>
      <c r="R282" s="53">
        <f>Q282*$R$2*$R$3</f>
        <v>33462.237900678199</v>
      </c>
    </row>
    <row r="283" spans="1:18" s="31" customFormat="1" x14ac:dyDescent="0.25">
      <c r="A283" s="29"/>
      <c r="B283" s="32"/>
      <c r="C283" s="33"/>
      <c r="D283" s="34"/>
      <c r="E283" s="34"/>
      <c r="F283" s="24" t="s">
        <v>306</v>
      </c>
      <c r="G283" s="30" t="s">
        <v>175</v>
      </c>
      <c r="H283" s="38">
        <v>0</v>
      </c>
      <c r="I283" s="35">
        <v>365960</v>
      </c>
      <c r="J283" s="35">
        <v>721007</v>
      </c>
      <c r="K283" s="35">
        <v>259009</v>
      </c>
      <c r="L283" s="38"/>
      <c r="M283" s="38"/>
      <c r="N283" s="38"/>
      <c r="O283" s="38"/>
      <c r="P283" s="58"/>
      <c r="Q283" s="59"/>
      <c r="R283" s="59"/>
    </row>
    <row r="284" spans="1:18" s="31" customFormat="1" x14ac:dyDescent="0.25">
      <c r="A284" s="29"/>
      <c r="B284" s="32"/>
      <c r="C284" s="33"/>
      <c r="D284" s="34"/>
      <c r="E284" s="34"/>
      <c r="F284" s="24" t="s">
        <v>307</v>
      </c>
      <c r="G284" s="30" t="s">
        <v>175</v>
      </c>
      <c r="H284" s="38">
        <v>0</v>
      </c>
      <c r="I284" s="35">
        <v>246553</v>
      </c>
      <c r="J284" s="38">
        <v>0</v>
      </c>
      <c r="K284" s="35">
        <v>186719</v>
      </c>
      <c r="L284" s="38"/>
      <c r="M284" s="38"/>
      <c r="N284" s="38">
        <v>0</v>
      </c>
      <c r="O284" s="35">
        <v>8840</v>
      </c>
      <c r="P284" s="52">
        <f>((O284*3)+M284)/2*$P$2*$P$3</f>
        <v>14182.754648400001</v>
      </c>
      <c r="Q284" s="53">
        <f>P284*$Q$2*$Q$3</f>
        <v>15174.286768727305</v>
      </c>
      <c r="R284" s="53">
        <f>Q284*$R$2*$R$3</f>
        <v>16221.001482890731</v>
      </c>
    </row>
    <row r="285" spans="1:18" s="31" customFormat="1" x14ac:dyDescent="0.25">
      <c r="A285" s="29"/>
      <c r="B285" s="32"/>
      <c r="C285" s="33"/>
      <c r="D285" s="34"/>
      <c r="E285" s="34"/>
      <c r="F285" s="24" t="s">
        <v>308</v>
      </c>
      <c r="G285" s="30" t="s">
        <v>175</v>
      </c>
      <c r="H285" s="38">
        <v>0</v>
      </c>
      <c r="I285" s="35">
        <v>2355098</v>
      </c>
      <c r="J285" s="38">
        <v>0</v>
      </c>
      <c r="K285" s="35">
        <v>581697</v>
      </c>
      <c r="L285" s="38"/>
      <c r="M285" s="38"/>
      <c r="N285" s="38"/>
      <c r="O285" s="38"/>
      <c r="P285" s="58"/>
      <c r="Q285" s="59"/>
      <c r="R285" s="59"/>
    </row>
    <row r="286" spans="1:18" s="31" customFormat="1" x14ac:dyDescent="0.25">
      <c r="A286" s="29"/>
      <c r="B286" s="32"/>
      <c r="C286" s="33"/>
      <c r="D286" s="34"/>
      <c r="E286" s="34"/>
      <c r="F286" s="24" t="s">
        <v>309</v>
      </c>
      <c r="G286" s="30" t="s">
        <v>175</v>
      </c>
      <c r="H286" s="35">
        <v>703965</v>
      </c>
      <c r="I286" s="35">
        <v>1462150</v>
      </c>
      <c r="J286" s="35">
        <v>617883</v>
      </c>
      <c r="K286" s="35">
        <v>83922</v>
      </c>
      <c r="L286" s="35">
        <v>617883</v>
      </c>
      <c r="M286" s="38">
        <v>0</v>
      </c>
      <c r="N286" s="38">
        <v>0</v>
      </c>
      <c r="O286" s="35">
        <v>70833</v>
      </c>
      <c r="P286" s="52">
        <f>((O286*3)+M286)/2*$P$2*$P$3</f>
        <v>113643.33258033</v>
      </c>
      <c r="Q286" s="53">
        <f>P286*$Q$2*$Q$3</f>
        <v>121588.26410512003</v>
      </c>
      <c r="R286" s="53">
        <f>Q286*$R$2*$R$3</f>
        <v>129975.36176895916</v>
      </c>
    </row>
    <row r="287" spans="1:18" s="31" customFormat="1" x14ac:dyDescent="0.25">
      <c r="A287" s="29"/>
      <c r="B287" s="32"/>
      <c r="C287" s="33"/>
      <c r="D287" s="34"/>
      <c r="E287" s="34"/>
      <c r="F287" s="24" t="s">
        <v>310</v>
      </c>
      <c r="G287" s="30" t="s">
        <v>175</v>
      </c>
      <c r="H287" s="35">
        <v>30000</v>
      </c>
      <c r="I287" s="35">
        <v>146170</v>
      </c>
      <c r="J287" s="35">
        <v>57514</v>
      </c>
      <c r="K287" s="35">
        <v>13707</v>
      </c>
      <c r="L287" s="35">
        <v>49284</v>
      </c>
      <c r="M287" s="38">
        <v>0</v>
      </c>
      <c r="N287" s="38">
        <v>12</v>
      </c>
      <c r="O287" s="35">
        <v>1691</v>
      </c>
      <c r="P287" s="52">
        <f>((O287*3)+M287)/2*$P$2*$P$3</f>
        <v>2713.0133609099998</v>
      </c>
      <c r="Q287" s="53">
        <f>P287*$Q$2*$Q$3</f>
        <v>2902.6831364160485</v>
      </c>
      <c r="R287" s="53">
        <f>Q287*$R$2*$R$3</f>
        <v>3102.9087678244591</v>
      </c>
    </row>
    <row r="288" spans="1:18" s="31" customFormat="1" x14ac:dyDescent="0.25">
      <c r="A288" s="29"/>
      <c r="B288" s="32"/>
      <c r="C288" s="33"/>
      <c r="D288" s="34"/>
      <c r="E288" s="34"/>
      <c r="F288" s="24" t="s">
        <v>311</v>
      </c>
      <c r="G288" s="30" t="s">
        <v>175</v>
      </c>
      <c r="H288" s="38"/>
      <c r="I288" s="38"/>
      <c r="J288" s="38">
        <v>0</v>
      </c>
      <c r="K288" s="35">
        <v>6193</v>
      </c>
      <c r="L288" s="38"/>
      <c r="M288" s="38"/>
      <c r="N288" s="38"/>
      <c r="O288" s="38"/>
      <c r="P288" s="58"/>
      <c r="Q288" s="59"/>
      <c r="R288" s="59"/>
    </row>
    <row r="289" spans="1:18" s="31" customFormat="1" x14ac:dyDescent="0.25">
      <c r="A289" s="29"/>
      <c r="B289" s="32"/>
      <c r="C289" s="33"/>
      <c r="D289" s="34"/>
      <c r="E289" s="34"/>
      <c r="F289" s="24" t="s">
        <v>312</v>
      </c>
      <c r="G289" s="30" t="s">
        <v>20</v>
      </c>
      <c r="H289" s="38"/>
      <c r="I289" s="38"/>
      <c r="J289" s="35">
        <v>32783698</v>
      </c>
      <c r="K289" s="38">
        <v>0</v>
      </c>
      <c r="L289" s="38"/>
      <c r="M289" s="38"/>
      <c r="N289" s="38"/>
      <c r="O289" s="38"/>
      <c r="P289" s="58"/>
      <c r="Q289" s="59"/>
      <c r="R289" s="59"/>
    </row>
    <row r="290" spans="1:18" s="31" customFormat="1" x14ac:dyDescent="0.25">
      <c r="A290" s="29"/>
      <c r="B290" s="32"/>
      <c r="C290" s="33"/>
      <c r="D290" s="34"/>
      <c r="E290" s="34"/>
      <c r="F290" s="24" t="s">
        <v>313</v>
      </c>
      <c r="G290" s="30" t="s">
        <v>175</v>
      </c>
      <c r="H290" s="38"/>
      <c r="I290" s="38"/>
      <c r="J290" s="38"/>
      <c r="K290" s="38"/>
      <c r="L290" s="38"/>
      <c r="M290" s="38"/>
      <c r="N290" s="38">
        <v>0</v>
      </c>
      <c r="O290" s="35">
        <v>1229</v>
      </c>
      <c r="P290" s="52">
        <f>((O290*3)+M290)/2*$P$2*$P$3</f>
        <v>1971.78794829</v>
      </c>
      <c r="Q290" s="53">
        <f>P290*$Q$2*$Q$3</f>
        <v>2109.6378324395764</v>
      </c>
      <c r="R290" s="53">
        <f>Q290*$R$2*$R$3</f>
        <v>2255.1595953023425</v>
      </c>
    </row>
    <row r="291" spans="1:18" s="31" customFormat="1" x14ac:dyDescent="0.25">
      <c r="A291" s="29"/>
      <c r="B291" s="32"/>
      <c r="C291" s="33"/>
      <c r="D291" s="34"/>
      <c r="E291" s="23" t="s">
        <v>314</v>
      </c>
      <c r="F291" s="24"/>
      <c r="G291" s="30" t="s">
        <v>1</v>
      </c>
      <c r="H291" s="26">
        <f>SUM(H292:H300)</f>
        <v>138907807</v>
      </c>
      <c r="I291" s="26">
        <f t="shared" ref="I291:R291" si="88">SUM(I292:I300)</f>
        <v>35568707</v>
      </c>
      <c r="J291" s="26">
        <f t="shared" si="88"/>
        <v>138664233</v>
      </c>
      <c r="K291" s="26">
        <f t="shared" si="88"/>
        <v>29730731</v>
      </c>
      <c r="L291" s="26">
        <f t="shared" si="88"/>
        <v>143654582</v>
      </c>
      <c r="M291" s="26">
        <f t="shared" si="88"/>
        <v>31368292</v>
      </c>
      <c r="N291" s="26">
        <f t="shared" si="88"/>
        <v>29838845</v>
      </c>
      <c r="O291" s="26">
        <f t="shared" si="88"/>
        <v>6551804</v>
      </c>
      <c r="P291" s="27">
        <f t="shared" si="88"/>
        <v>27287204.942857679</v>
      </c>
      <c r="Q291" s="26">
        <f t="shared" si="88"/>
        <v>29194883.729210343</v>
      </c>
      <c r="R291" s="26">
        <f t="shared" si="88"/>
        <v>31208732.211409412</v>
      </c>
    </row>
    <row r="292" spans="1:18" s="31" customFormat="1" x14ac:dyDescent="0.25">
      <c r="A292" s="29"/>
      <c r="B292" s="32"/>
      <c r="C292" s="33"/>
      <c r="D292" s="34"/>
      <c r="E292" s="34"/>
      <c r="F292" s="24" t="s">
        <v>315</v>
      </c>
      <c r="G292" s="30" t="s">
        <v>20</v>
      </c>
      <c r="H292" s="38">
        <v>0</v>
      </c>
      <c r="I292" s="35">
        <v>7618214</v>
      </c>
      <c r="J292" s="38">
        <v>0</v>
      </c>
      <c r="K292" s="35">
        <v>3538238</v>
      </c>
      <c r="L292" s="38">
        <v>0</v>
      </c>
      <c r="M292" s="35">
        <v>3291761</v>
      </c>
      <c r="N292" s="35">
        <v>3872371</v>
      </c>
      <c r="O292" s="35">
        <v>572378</v>
      </c>
      <c r="P292" s="52">
        <f>((O292*3)+M292)/2*$P$2*$P$3</f>
        <v>2678730.3485896499</v>
      </c>
      <c r="Q292" s="53">
        <f>P292*$Q$2*$Q$3</f>
        <v>2866003.360650239</v>
      </c>
      <c r="R292" s="53">
        <f>Q292*$R$2*$R$3</f>
        <v>3063698.8394662123</v>
      </c>
    </row>
    <row r="293" spans="1:18" s="31" customFormat="1" x14ac:dyDescent="0.25">
      <c r="A293" s="29"/>
      <c r="B293" s="32"/>
      <c r="C293" s="33"/>
      <c r="D293" s="34"/>
      <c r="E293" s="34"/>
      <c r="F293" s="24" t="s">
        <v>315</v>
      </c>
      <c r="G293" s="30" t="s">
        <v>175</v>
      </c>
      <c r="H293" s="38">
        <v>0</v>
      </c>
      <c r="I293" s="38">
        <v>78</v>
      </c>
      <c r="J293" s="38">
        <v>0</v>
      </c>
      <c r="K293" s="38">
        <v>15</v>
      </c>
      <c r="L293" s="38"/>
      <c r="M293" s="38"/>
      <c r="N293" s="38"/>
      <c r="O293" s="38"/>
      <c r="P293" s="58"/>
      <c r="Q293" s="59"/>
      <c r="R293" s="59"/>
    </row>
    <row r="294" spans="1:18" s="31" customFormat="1" x14ac:dyDescent="0.25">
      <c r="A294" s="29"/>
      <c r="B294" s="32"/>
      <c r="C294" s="33"/>
      <c r="D294" s="34"/>
      <c r="E294" s="34"/>
      <c r="F294" s="24" t="s">
        <v>316</v>
      </c>
      <c r="G294" s="30" t="s">
        <v>20</v>
      </c>
      <c r="H294" s="35">
        <v>126009475</v>
      </c>
      <c r="I294" s="35">
        <v>17331646</v>
      </c>
      <c r="J294" s="35">
        <v>136085233</v>
      </c>
      <c r="K294" s="35">
        <v>18783400</v>
      </c>
      <c r="L294" s="35">
        <v>138034332</v>
      </c>
      <c r="M294" s="35">
        <v>23041483</v>
      </c>
      <c r="N294" s="35">
        <v>21728229</v>
      </c>
      <c r="O294" s="35">
        <v>2697324</v>
      </c>
      <c r="P294" s="52">
        <f>((O294*3)+M294)/2*$P$2*$P$3</f>
        <v>16650005.792684849</v>
      </c>
      <c r="Q294" s="53">
        <f>P294*$Q$2*$Q$3</f>
        <v>17814026.179157875</v>
      </c>
      <c r="R294" s="53">
        <f>Q294*$R$2*$R$3</f>
        <v>19042828.797983095</v>
      </c>
    </row>
    <row r="295" spans="1:18" s="31" customFormat="1" x14ac:dyDescent="0.25">
      <c r="A295" s="29"/>
      <c r="B295" s="32"/>
      <c r="C295" s="33"/>
      <c r="D295" s="34"/>
      <c r="E295" s="34"/>
      <c r="F295" s="24" t="s">
        <v>317</v>
      </c>
      <c r="G295" s="30" t="s">
        <v>20</v>
      </c>
      <c r="H295" s="38">
        <v>0</v>
      </c>
      <c r="I295" s="38">
        <v>0</v>
      </c>
      <c r="J295" s="38">
        <v>0</v>
      </c>
      <c r="K295" s="35">
        <v>40261</v>
      </c>
      <c r="L295" s="38">
        <v>0</v>
      </c>
      <c r="M295" s="35">
        <v>185655</v>
      </c>
      <c r="N295" s="35">
        <v>44063</v>
      </c>
      <c r="O295" s="35">
        <v>48093</v>
      </c>
      <c r="P295" s="52">
        <f>((O295*3)+M295)/2*$P$2*$P$3</f>
        <v>176446.94465177998</v>
      </c>
      <c r="Q295" s="53">
        <f>P295*$Q$2*$Q$3</f>
        <v>188782.54640849447</v>
      </c>
      <c r="R295" s="53">
        <f>Q295*$R$2*$R$3</f>
        <v>201804.67206847924</v>
      </c>
    </row>
    <row r="296" spans="1:18" s="31" customFormat="1" x14ac:dyDescent="0.25">
      <c r="A296" s="29"/>
      <c r="B296" s="32"/>
      <c r="C296" s="33"/>
      <c r="D296" s="34"/>
      <c r="E296" s="34"/>
      <c r="F296" s="24" t="s">
        <v>317</v>
      </c>
      <c r="G296" s="30" t="s">
        <v>175</v>
      </c>
      <c r="H296" s="35">
        <v>2500000</v>
      </c>
      <c r="I296" s="38">
        <v>0</v>
      </c>
      <c r="J296" s="38"/>
      <c r="K296" s="38"/>
      <c r="L296" s="38"/>
      <c r="M296" s="38"/>
      <c r="N296" s="38"/>
      <c r="O296" s="38"/>
      <c r="P296" s="58"/>
      <c r="Q296" s="59"/>
      <c r="R296" s="59"/>
    </row>
    <row r="297" spans="1:18" s="31" customFormat="1" x14ac:dyDescent="0.25">
      <c r="A297" s="29"/>
      <c r="B297" s="32"/>
      <c r="C297" s="33"/>
      <c r="D297" s="34"/>
      <c r="E297" s="34"/>
      <c r="F297" s="24" t="s">
        <v>317</v>
      </c>
      <c r="G297" s="30" t="s">
        <v>152</v>
      </c>
      <c r="H297" s="35">
        <v>1327000</v>
      </c>
      <c r="I297" s="35">
        <v>1818736</v>
      </c>
      <c r="J297" s="35">
        <v>1603000</v>
      </c>
      <c r="K297" s="35">
        <v>910909</v>
      </c>
      <c r="L297" s="35">
        <v>645000</v>
      </c>
      <c r="M297" s="35">
        <v>202214</v>
      </c>
      <c r="N297" s="35">
        <v>172000</v>
      </c>
      <c r="O297" s="35">
        <v>1614520</v>
      </c>
      <c r="P297" s="52">
        <f>((O297*3)+M297)/2*$P$2*$P$3</f>
        <v>2698453.0412245798</v>
      </c>
      <c r="Q297" s="53">
        <f>P297*$Q$2*$Q$3</f>
        <v>2887104.8886194662</v>
      </c>
      <c r="R297" s="53">
        <f>Q297*$R$2*$R$3</f>
        <v>3086255.9402839928</v>
      </c>
    </row>
    <row r="298" spans="1:18" s="31" customFormat="1" x14ac:dyDescent="0.25">
      <c r="A298" s="29"/>
      <c r="B298" s="32"/>
      <c r="C298" s="33"/>
      <c r="D298" s="34"/>
      <c r="E298" s="34"/>
      <c r="F298" s="24" t="s">
        <v>317</v>
      </c>
      <c r="G298" s="30" t="s">
        <v>318</v>
      </c>
      <c r="H298" s="35">
        <v>2500000</v>
      </c>
      <c r="I298" s="35">
        <v>395002</v>
      </c>
      <c r="J298" s="35">
        <v>549000</v>
      </c>
      <c r="K298" s="38">
        <v>0</v>
      </c>
      <c r="L298" s="35">
        <v>140000</v>
      </c>
      <c r="M298" s="38">
        <v>0</v>
      </c>
      <c r="N298" s="38"/>
      <c r="O298" s="38"/>
      <c r="P298" s="58"/>
      <c r="Q298" s="59"/>
      <c r="R298" s="59"/>
    </row>
    <row r="299" spans="1:18" s="31" customFormat="1" x14ac:dyDescent="0.25">
      <c r="A299" s="29"/>
      <c r="B299" s="32"/>
      <c r="C299" s="33"/>
      <c r="D299" s="34"/>
      <c r="E299" s="34"/>
      <c r="F299" s="24" t="s">
        <v>319</v>
      </c>
      <c r="G299" s="30" t="s">
        <v>296</v>
      </c>
      <c r="H299" s="38"/>
      <c r="I299" s="38"/>
      <c r="J299" s="38">
        <v>0</v>
      </c>
      <c r="K299" s="38">
        <v>0</v>
      </c>
      <c r="L299" s="38">
        <v>0</v>
      </c>
      <c r="M299" s="38">
        <v>0</v>
      </c>
      <c r="N299" s="38">
        <v>0</v>
      </c>
      <c r="O299" s="38">
        <v>0</v>
      </c>
      <c r="P299" s="58"/>
      <c r="Q299" s="59"/>
      <c r="R299" s="59"/>
    </row>
    <row r="300" spans="1:18" s="31" customFormat="1" x14ac:dyDescent="0.25">
      <c r="A300" s="29"/>
      <c r="B300" s="32"/>
      <c r="C300" s="33"/>
      <c r="D300" s="34"/>
      <c r="E300" s="34"/>
      <c r="F300" s="24" t="s">
        <v>320</v>
      </c>
      <c r="G300" s="30" t="s">
        <v>152</v>
      </c>
      <c r="H300" s="35">
        <v>6571332</v>
      </c>
      <c r="I300" s="35">
        <v>8405031</v>
      </c>
      <c r="J300" s="35">
        <v>427000</v>
      </c>
      <c r="K300" s="35">
        <v>6457908</v>
      </c>
      <c r="L300" s="35">
        <v>4835250</v>
      </c>
      <c r="M300" s="35">
        <v>4647179</v>
      </c>
      <c r="N300" s="35">
        <v>4022182</v>
      </c>
      <c r="O300" s="35">
        <v>1619489</v>
      </c>
      <c r="P300" s="52">
        <f>((O300*3)+M300)/2*$P$2*$P$3</f>
        <v>5083568.8157068202</v>
      </c>
      <c r="Q300" s="53">
        <f>P300*$Q$2*$Q$3</f>
        <v>5438966.7543742694</v>
      </c>
      <c r="R300" s="53">
        <f>Q300*$R$2*$R$3</f>
        <v>5814143.9616076294</v>
      </c>
    </row>
    <row r="301" spans="1:18" s="31" customFormat="1" x14ac:dyDescent="0.25">
      <c r="A301" s="29"/>
      <c r="B301" s="32"/>
      <c r="C301" s="33"/>
      <c r="D301" s="23" t="s">
        <v>321</v>
      </c>
      <c r="E301" s="23"/>
      <c r="F301" s="24"/>
      <c r="G301" s="30" t="s">
        <v>1</v>
      </c>
      <c r="H301" s="26">
        <f>H302+H308+H311+H315</f>
        <v>5910000</v>
      </c>
      <c r="I301" s="26">
        <f t="shared" ref="I301:R301" si="89">I302+I308+I311+I315</f>
        <v>333554359</v>
      </c>
      <c r="J301" s="26">
        <f t="shared" si="89"/>
        <v>167608000</v>
      </c>
      <c r="K301" s="26">
        <f t="shared" si="89"/>
        <v>395542358</v>
      </c>
      <c r="L301" s="26">
        <f t="shared" si="89"/>
        <v>197310569</v>
      </c>
      <c r="M301" s="26">
        <f t="shared" si="89"/>
        <v>540057942</v>
      </c>
      <c r="N301" s="26">
        <f t="shared" si="89"/>
        <v>688596557</v>
      </c>
      <c r="O301" s="26">
        <f t="shared" si="89"/>
        <v>164077522</v>
      </c>
      <c r="P301" s="27">
        <f t="shared" si="89"/>
        <v>552063461.56999242</v>
      </c>
      <c r="Q301" s="26">
        <f t="shared" si="89"/>
        <v>590658830.95879292</v>
      </c>
      <c r="R301" s="26">
        <f t="shared" si="89"/>
        <v>631402181.78891492</v>
      </c>
    </row>
    <row r="302" spans="1:18" s="31" customFormat="1" x14ac:dyDescent="0.25">
      <c r="A302" s="29"/>
      <c r="B302" s="32"/>
      <c r="C302" s="33"/>
      <c r="D302" s="34"/>
      <c r="E302" s="23" t="s">
        <v>322</v>
      </c>
      <c r="F302" s="24"/>
      <c r="G302" s="30" t="s">
        <v>1</v>
      </c>
      <c r="H302" s="26">
        <f>SUM(H303:H307)</f>
        <v>3090000</v>
      </c>
      <c r="I302" s="26">
        <f t="shared" ref="I302:R302" si="90">SUM(I303:I307)</f>
        <v>321179068</v>
      </c>
      <c r="J302" s="26">
        <f t="shared" si="90"/>
        <v>161122000</v>
      </c>
      <c r="K302" s="26">
        <f t="shared" si="90"/>
        <v>380540223</v>
      </c>
      <c r="L302" s="26">
        <f t="shared" si="90"/>
        <v>190731675</v>
      </c>
      <c r="M302" s="26">
        <f t="shared" si="90"/>
        <v>529755869</v>
      </c>
      <c r="N302" s="26">
        <f t="shared" si="90"/>
        <v>674191165</v>
      </c>
      <c r="O302" s="26">
        <f t="shared" si="90"/>
        <v>161982840</v>
      </c>
      <c r="P302" s="27">
        <f t="shared" si="90"/>
        <v>543193293.53280663</v>
      </c>
      <c r="Q302" s="26">
        <f t="shared" si="90"/>
        <v>581168539.62824106</v>
      </c>
      <c r="R302" s="26">
        <f t="shared" si="90"/>
        <v>621257254.90752721</v>
      </c>
    </row>
    <row r="303" spans="1:18" s="31" customFormat="1" x14ac:dyDescent="0.25">
      <c r="A303" s="29"/>
      <c r="B303" s="32"/>
      <c r="C303" s="33"/>
      <c r="D303" s="34"/>
      <c r="E303" s="34"/>
      <c r="F303" s="24" t="s">
        <v>323</v>
      </c>
      <c r="G303" s="30" t="s">
        <v>324</v>
      </c>
      <c r="H303" s="38"/>
      <c r="I303" s="38"/>
      <c r="J303" s="38"/>
      <c r="K303" s="38"/>
      <c r="L303" s="35">
        <v>23170075</v>
      </c>
      <c r="M303" s="38">
        <v>0</v>
      </c>
      <c r="N303" s="38"/>
      <c r="O303" s="38"/>
      <c r="P303" s="58"/>
      <c r="Q303" s="59"/>
      <c r="R303" s="59"/>
    </row>
    <row r="304" spans="1:18" s="31" customFormat="1" x14ac:dyDescent="0.25">
      <c r="A304" s="29"/>
      <c r="B304" s="32"/>
      <c r="C304" s="33"/>
      <c r="D304" s="34"/>
      <c r="E304" s="34"/>
      <c r="F304" s="24" t="s">
        <v>323</v>
      </c>
      <c r="G304" s="30" t="s">
        <v>119</v>
      </c>
      <c r="H304" s="38"/>
      <c r="I304" s="38"/>
      <c r="J304" s="38"/>
      <c r="K304" s="38"/>
      <c r="L304" s="35">
        <v>3550000</v>
      </c>
      <c r="M304" s="38">
        <v>0</v>
      </c>
      <c r="N304" s="38"/>
      <c r="O304" s="38"/>
      <c r="P304" s="58"/>
      <c r="Q304" s="59"/>
      <c r="R304" s="59"/>
    </row>
    <row r="305" spans="1:18" s="31" customFormat="1" x14ac:dyDescent="0.25">
      <c r="A305" s="29"/>
      <c r="B305" s="32"/>
      <c r="C305" s="33"/>
      <c r="D305" s="34"/>
      <c r="E305" s="34"/>
      <c r="F305" s="24" t="s">
        <v>323</v>
      </c>
      <c r="G305" s="30" t="s">
        <v>325</v>
      </c>
      <c r="H305" s="35">
        <v>3090000</v>
      </c>
      <c r="I305" s="35">
        <v>31883050</v>
      </c>
      <c r="J305" s="35">
        <v>17397000</v>
      </c>
      <c r="K305" s="35">
        <v>35718903</v>
      </c>
      <c r="L305" s="35">
        <v>18228080</v>
      </c>
      <c r="M305" s="35">
        <v>28889756</v>
      </c>
      <c r="N305" s="35">
        <v>20515146</v>
      </c>
      <c r="O305" s="35">
        <v>4910860</v>
      </c>
      <c r="P305" s="52">
        <f>((O305*3)+M305)/2*$P$2*$P$3</f>
        <v>23328992.785749119</v>
      </c>
      <c r="Q305" s="53">
        <f>P305*$Q$2*$Q$3</f>
        <v>24959948.566582832</v>
      </c>
      <c r="R305" s="53">
        <f>Q305*$R$2*$R$3</f>
        <v>26681673.338731434</v>
      </c>
    </row>
    <row r="306" spans="1:18" s="31" customFormat="1" x14ac:dyDescent="0.25">
      <c r="A306" s="29"/>
      <c r="B306" s="32"/>
      <c r="C306" s="33"/>
      <c r="D306" s="34"/>
      <c r="E306" s="34"/>
      <c r="F306" s="24" t="s">
        <v>326</v>
      </c>
      <c r="G306" s="30" t="s">
        <v>325</v>
      </c>
      <c r="H306" s="38">
        <v>0</v>
      </c>
      <c r="I306" s="35">
        <v>163391423</v>
      </c>
      <c r="J306" s="35">
        <v>83702000</v>
      </c>
      <c r="K306" s="35">
        <v>183563478</v>
      </c>
      <c r="L306" s="35">
        <v>84900833</v>
      </c>
      <c r="M306" s="35">
        <v>266209445</v>
      </c>
      <c r="N306" s="35">
        <v>413901601</v>
      </c>
      <c r="O306" s="35">
        <v>86037088</v>
      </c>
      <c r="P306" s="52">
        <f>((O306*3)+M306)/2*$P$2*$P$3</f>
        <v>280403920.54382104</v>
      </c>
      <c r="Q306" s="53">
        <f>P306*$Q$2*$Q$3</f>
        <v>300007269.8773914</v>
      </c>
      <c r="R306" s="53">
        <f>Q306*$R$2*$R$3</f>
        <v>320701621.34989893</v>
      </c>
    </row>
    <row r="307" spans="1:18" s="31" customFormat="1" ht="21" x14ac:dyDescent="0.25">
      <c r="A307" s="29"/>
      <c r="B307" s="32"/>
      <c r="C307" s="33"/>
      <c r="D307" s="34"/>
      <c r="E307" s="34"/>
      <c r="F307" s="24" t="s">
        <v>327</v>
      </c>
      <c r="G307" s="30" t="s">
        <v>325</v>
      </c>
      <c r="H307" s="38">
        <v>0</v>
      </c>
      <c r="I307" s="35">
        <v>125904595</v>
      </c>
      <c r="J307" s="35">
        <v>60023000</v>
      </c>
      <c r="K307" s="35">
        <v>161257842</v>
      </c>
      <c r="L307" s="35">
        <v>60882687</v>
      </c>
      <c r="M307" s="35">
        <v>234656668</v>
      </c>
      <c r="N307" s="35">
        <v>239774418</v>
      </c>
      <c r="O307" s="35">
        <v>71034892</v>
      </c>
      <c r="P307" s="52">
        <f>((O307*3)+M307)/2*$P$2*$P$3</f>
        <v>239460380.20323649</v>
      </c>
      <c r="Q307" s="53">
        <f>P307*$Q$2*$Q$3</f>
        <v>256201321.18426678</v>
      </c>
      <c r="R307" s="53">
        <f>Q307*$R$2*$R$3</f>
        <v>273873960.21889693</v>
      </c>
    </row>
    <row r="308" spans="1:18" s="31" customFormat="1" x14ac:dyDescent="0.25">
      <c r="A308" s="29"/>
      <c r="B308" s="32"/>
      <c r="C308" s="33"/>
      <c r="D308" s="34"/>
      <c r="E308" s="23" t="s">
        <v>328</v>
      </c>
      <c r="F308" s="24"/>
      <c r="G308" s="30" t="s">
        <v>1</v>
      </c>
      <c r="H308" s="26">
        <f>SUM(H309:H310)</f>
        <v>0</v>
      </c>
      <c r="I308" s="26">
        <f t="shared" ref="I308:R308" si="91">SUM(I309:I310)</f>
        <v>10131073</v>
      </c>
      <c r="J308" s="26">
        <f t="shared" si="91"/>
        <v>4819000</v>
      </c>
      <c r="K308" s="26">
        <f t="shared" si="91"/>
        <v>10733705</v>
      </c>
      <c r="L308" s="26">
        <f t="shared" si="91"/>
        <v>4888020</v>
      </c>
      <c r="M308" s="26">
        <f t="shared" si="91"/>
        <v>7070551</v>
      </c>
      <c r="N308" s="26">
        <f t="shared" si="91"/>
        <v>10971549</v>
      </c>
      <c r="O308" s="26">
        <f t="shared" si="91"/>
        <v>1194356</v>
      </c>
      <c r="P308" s="27">
        <f t="shared" si="91"/>
        <v>5697498.6574107306</v>
      </c>
      <c r="Q308" s="26">
        <f t="shared" si="91"/>
        <v>6095817.1127738245</v>
      </c>
      <c r="R308" s="26">
        <f t="shared" si="91"/>
        <v>6516303.5293044066</v>
      </c>
    </row>
    <row r="309" spans="1:18" s="31" customFormat="1" ht="21" x14ac:dyDescent="0.25">
      <c r="A309" s="29"/>
      <c r="B309" s="32"/>
      <c r="C309" s="33"/>
      <c r="D309" s="34"/>
      <c r="E309" s="34"/>
      <c r="F309" s="24" t="s">
        <v>329</v>
      </c>
      <c r="G309" s="30" t="s">
        <v>325</v>
      </c>
      <c r="H309" s="38">
        <v>0</v>
      </c>
      <c r="I309" s="35">
        <v>1664619</v>
      </c>
      <c r="J309" s="35">
        <v>958000</v>
      </c>
      <c r="K309" s="35">
        <v>2361798</v>
      </c>
      <c r="L309" s="35">
        <v>971721</v>
      </c>
      <c r="M309" s="35">
        <v>3790655</v>
      </c>
      <c r="N309" s="35">
        <v>1809042</v>
      </c>
      <c r="O309" s="35">
        <v>624072</v>
      </c>
      <c r="P309" s="52">
        <f>((O309*3)+M309)/2*$P$2*$P$3</f>
        <v>3028473.2276975703</v>
      </c>
      <c r="Q309" s="53">
        <f>P309*$Q$2*$Q$3</f>
        <v>3240197.1526511903</v>
      </c>
      <c r="R309" s="53">
        <f>Q309*$R$2*$R$3</f>
        <v>3463704.3321424932</v>
      </c>
    </row>
    <row r="310" spans="1:18" s="31" customFormat="1" ht="21" x14ac:dyDescent="0.25">
      <c r="A310" s="29"/>
      <c r="B310" s="32"/>
      <c r="C310" s="33"/>
      <c r="D310" s="34"/>
      <c r="E310" s="34"/>
      <c r="F310" s="24" t="s">
        <v>330</v>
      </c>
      <c r="G310" s="30" t="s">
        <v>325</v>
      </c>
      <c r="H310" s="38">
        <v>0</v>
      </c>
      <c r="I310" s="35">
        <v>8466454</v>
      </c>
      <c r="J310" s="35">
        <v>3861000</v>
      </c>
      <c r="K310" s="35">
        <v>8371907</v>
      </c>
      <c r="L310" s="35">
        <v>3916299</v>
      </c>
      <c r="M310" s="35">
        <v>3279896</v>
      </c>
      <c r="N310" s="35">
        <v>9162507</v>
      </c>
      <c r="O310" s="35">
        <v>570284</v>
      </c>
      <c r="P310" s="52">
        <f>((O310*3)+M310)/2*$P$2*$P$3</f>
        <v>2669025.4297131603</v>
      </c>
      <c r="Q310" s="53">
        <f>P310*$Q$2*$Q$3</f>
        <v>2855619.9601226342</v>
      </c>
      <c r="R310" s="53">
        <f>Q310*$R$2*$R$3</f>
        <v>3052599.1971619134</v>
      </c>
    </row>
    <row r="311" spans="1:18" s="31" customFormat="1" x14ac:dyDescent="0.25">
      <c r="A311" s="29"/>
      <c r="B311" s="32"/>
      <c r="C311" s="33"/>
      <c r="D311" s="34"/>
      <c r="E311" s="23" t="s">
        <v>331</v>
      </c>
      <c r="F311" s="24"/>
      <c r="G311" s="30" t="s">
        <v>1</v>
      </c>
      <c r="H311" s="26">
        <f>SUM(H312:H314)</f>
        <v>0</v>
      </c>
      <c r="I311" s="26">
        <f t="shared" ref="I311:R311" si="92">SUM(I312:I314)</f>
        <v>2244218</v>
      </c>
      <c r="J311" s="26">
        <f t="shared" si="92"/>
        <v>1667000</v>
      </c>
      <c r="K311" s="26">
        <f t="shared" si="92"/>
        <v>4268430</v>
      </c>
      <c r="L311" s="26">
        <f t="shared" si="92"/>
        <v>1690874</v>
      </c>
      <c r="M311" s="26">
        <f t="shared" si="92"/>
        <v>3231522</v>
      </c>
      <c r="N311" s="26">
        <f t="shared" si="92"/>
        <v>3433843</v>
      </c>
      <c r="O311" s="26">
        <f t="shared" si="92"/>
        <v>900326</v>
      </c>
      <c r="P311" s="27">
        <f t="shared" si="92"/>
        <v>3172669.3797750003</v>
      </c>
      <c r="Q311" s="26">
        <f t="shared" si="92"/>
        <v>3394474.217778082</v>
      </c>
      <c r="R311" s="26">
        <f t="shared" si="92"/>
        <v>3628623.3520833058</v>
      </c>
    </row>
    <row r="312" spans="1:18" s="31" customFormat="1" ht="21" x14ac:dyDescent="0.25">
      <c r="A312" s="29"/>
      <c r="B312" s="32"/>
      <c r="C312" s="33"/>
      <c r="D312" s="34"/>
      <c r="E312" s="34"/>
      <c r="F312" s="24" t="s">
        <v>332</v>
      </c>
      <c r="G312" s="30" t="s">
        <v>325</v>
      </c>
      <c r="H312" s="38">
        <v>0</v>
      </c>
      <c r="I312" s="35">
        <v>1113555</v>
      </c>
      <c r="J312" s="35">
        <v>567000</v>
      </c>
      <c r="K312" s="35">
        <v>860129</v>
      </c>
      <c r="L312" s="35">
        <v>575120</v>
      </c>
      <c r="M312" s="35">
        <v>104359</v>
      </c>
      <c r="N312" s="35">
        <v>103364</v>
      </c>
      <c r="O312" s="35">
        <v>131058</v>
      </c>
      <c r="P312" s="52">
        <f>((O312*3)+M312)/2*$P$2*$P$3</f>
        <v>266077.99654910999</v>
      </c>
      <c r="Q312" s="53">
        <f>P312*$Q$2*$Q$3</f>
        <v>284679.8046344344</v>
      </c>
      <c r="R312" s="53">
        <f>Q312*$R$2*$R$3</f>
        <v>304316.87521821534</v>
      </c>
    </row>
    <row r="313" spans="1:18" s="31" customFormat="1" ht="21" x14ac:dyDescent="0.25">
      <c r="A313" s="29"/>
      <c r="B313" s="32"/>
      <c r="C313" s="33"/>
      <c r="D313" s="34"/>
      <c r="E313" s="34"/>
      <c r="F313" s="24" t="s">
        <v>333</v>
      </c>
      <c r="G313" s="30" t="s">
        <v>334</v>
      </c>
      <c r="H313" s="38"/>
      <c r="I313" s="38"/>
      <c r="J313" s="38"/>
      <c r="K313" s="38"/>
      <c r="L313" s="38">
        <v>0</v>
      </c>
      <c r="M313" s="38">
        <v>0</v>
      </c>
      <c r="N313" s="38"/>
      <c r="O313" s="38"/>
      <c r="P313" s="58"/>
      <c r="Q313" s="59"/>
      <c r="R313" s="59"/>
    </row>
    <row r="314" spans="1:18" s="31" customFormat="1" ht="21" x14ac:dyDescent="0.25">
      <c r="A314" s="29"/>
      <c r="B314" s="32"/>
      <c r="C314" s="33"/>
      <c r="D314" s="34"/>
      <c r="E314" s="34"/>
      <c r="F314" s="24" t="s">
        <v>333</v>
      </c>
      <c r="G314" s="30" t="s">
        <v>325</v>
      </c>
      <c r="H314" s="38">
        <v>0</v>
      </c>
      <c r="I314" s="35">
        <v>1130663</v>
      </c>
      <c r="J314" s="35">
        <v>1100000</v>
      </c>
      <c r="K314" s="35">
        <v>3408301</v>
      </c>
      <c r="L314" s="35">
        <v>1115754</v>
      </c>
      <c r="M314" s="35">
        <v>3127163</v>
      </c>
      <c r="N314" s="35">
        <v>3330479</v>
      </c>
      <c r="O314" s="35">
        <v>769268</v>
      </c>
      <c r="P314" s="52">
        <f>((O314*3)+M314)/2*$P$2*$P$3</f>
        <v>2906591.3832258903</v>
      </c>
      <c r="Q314" s="53">
        <f>P314*$Q$2*$Q$3</f>
        <v>3109794.4131436478</v>
      </c>
      <c r="R314" s="53">
        <f>Q314*$R$2*$R$3</f>
        <v>3324306.4768650904</v>
      </c>
    </row>
    <row r="315" spans="1:18" s="31" customFormat="1" x14ac:dyDescent="0.25">
      <c r="A315" s="29"/>
      <c r="B315" s="32"/>
      <c r="C315" s="33"/>
      <c r="D315" s="34"/>
      <c r="E315" s="23" t="s">
        <v>335</v>
      </c>
      <c r="F315" s="24"/>
      <c r="G315" s="30" t="s">
        <v>1</v>
      </c>
      <c r="H315" s="26">
        <f>H316</f>
        <v>2820000</v>
      </c>
      <c r="I315" s="26">
        <f t="shared" ref="I315:R315" si="93">I316</f>
        <v>0</v>
      </c>
      <c r="J315" s="26">
        <f t="shared" si="93"/>
        <v>0</v>
      </c>
      <c r="K315" s="26">
        <f t="shared" si="93"/>
        <v>0</v>
      </c>
      <c r="L315" s="26">
        <f t="shared" si="93"/>
        <v>0</v>
      </c>
      <c r="M315" s="26">
        <f t="shared" si="93"/>
        <v>0</v>
      </c>
      <c r="N315" s="26">
        <f t="shared" si="93"/>
        <v>0</v>
      </c>
      <c r="O315" s="26">
        <f t="shared" si="93"/>
        <v>0</v>
      </c>
      <c r="P315" s="27">
        <f t="shared" si="93"/>
        <v>0</v>
      </c>
      <c r="Q315" s="26">
        <f t="shared" si="93"/>
        <v>0</v>
      </c>
      <c r="R315" s="26">
        <f t="shared" si="93"/>
        <v>0</v>
      </c>
    </row>
    <row r="316" spans="1:18" s="31" customFormat="1" ht="21" x14ac:dyDescent="0.25">
      <c r="A316" s="29"/>
      <c r="B316" s="32"/>
      <c r="C316" s="33"/>
      <c r="D316" s="34"/>
      <c r="E316" s="34"/>
      <c r="F316" s="24" t="s">
        <v>336</v>
      </c>
      <c r="G316" s="30" t="s">
        <v>325</v>
      </c>
      <c r="H316" s="35">
        <v>2820000</v>
      </c>
      <c r="I316" s="38">
        <v>0</v>
      </c>
      <c r="J316" s="38"/>
      <c r="K316" s="38"/>
      <c r="L316" s="38"/>
      <c r="M316" s="38"/>
      <c r="N316" s="38"/>
      <c r="O316" s="38"/>
      <c r="P316" s="58"/>
      <c r="Q316" s="59"/>
      <c r="R316" s="59"/>
    </row>
    <row r="317" spans="1:18" s="31" customFormat="1" x14ac:dyDescent="0.25">
      <c r="A317" s="29"/>
      <c r="B317" s="32"/>
      <c r="C317" s="22" t="s">
        <v>337</v>
      </c>
      <c r="D317" s="23"/>
      <c r="E317" s="23"/>
      <c r="F317" s="24"/>
      <c r="G317" s="30" t="s">
        <v>1</v>
      </c>
      <c r="H317" s="26">
        <f>H318+H331</f>
        <v>0</v>
      </c>
      <c r="I317" s="26">
        <f t="shared" ref="I317:R317" si="94">I318+I331</f>
        <v>14716325</v>
      </c>
      <c r="J317" s="26">
        <f t="shared" si="94"/>
        <v>0</v>
      </c>
      <c r="K317" s="26">
        <f t="shared" si="94"/>
        <v>14656225</v>
      </c>
      <c r="L317" s="26">
        <f t="shared" si="94"/>
        <v>4071929</v>
      </c>
      <c r="M317" s="26">
        <f t="shared" si="94"/>
        <v>18412553</v>
      </c>
      <c r="N317" s="26">
        <f t="shared" si="94"/>
        <v>23750110</v>
      </c>
      <c r="O317" s="26">
        <f t="shared" si="94"/>
        <v>5804114</v>
      </c>
      <c r="P317" s="27">
        <f t="shared" si="94"/>
        <v>19158763.95569241</v>
      </c>
      <c r="Q317" s="26">
        <f t="shared" si="94"/>
        <v>20498174.410062857</v>
      </c>
      <c r="R317" s="26">
        <f t="shared" si="94"/>
        <v>21912128.231781788</v>
      </c>
    </row>
    <row r="318" spans="1:18" s="31" customFormat="1" x14ac:dyDescent="0.25">
      <c r="A318" s="29"/>
      <c r="B318" s="32"/>
      <c r="C318" s="33"/>
      <c r="D318" s="23" t="s">
        <v>338</v>
      </c>
      <c r="E318" s="23"/>
      <c r="F318" s="24"/>
      <c r="G318" s="30" t="s">
        <v>1</v>
      </c>
      <c r="H318" s="26">
        <f>H319+H321+H323+H325+H328</f>
        <v>0</v>
      </c>
      <c r="I318" s="26">
        <f t="shared" ref="I318:R318" si="95">I319+I321+I323+I325+I328</f>
        <v>14716325</v>
      </c>
      <c r="J318" s="26">
        <f t="shared" si="95"/>
        <v>0</v>
      </c>
      <c r="K318" s="26">
        <f t="shared" si="95"/>
        <v>14655712</v>
      </c>
      <c r="L318" s="26">
        <f t="shared" si="95"/>
        <v>4071929</v>
      </c>
      <c r="M318" s="26">
        <f t="shared" si="95"/>
        <v>18412181</v>
      </c>
      <c r="N318" s="26">
        <f t="shared" si="95"/>
        <v>23750110</v>
      </c>
      <c r="O318" s="26">
        <f t="shared" si="95"/>
        <v>5804114</v>
      </c>
      <c r="P318" s="27">
        <f t="shared" si="95"/>
        <v>19158763.95569241</v>
      </c>
      <c r="Q318" s="26">
        <f t="shared" si="95"/>
        <v>20498174.410062857</v>
      </c>
      <c r="R318" s="26">
        <f t="shared" si="95"/>
        <v>21912128.231781788</v>
      </c>
    </row>
    <row r="319" spans="1:18" s="31" customFormat="1" x14ac:dyDescent="0.25">
      <c r="A319" s="29"/>
      <c r="B319" s="32"/>
      <c r="C319" s="33"/>
      <c r="D319" s="34"/>
      <c r="E319" s="23" t="s">
        <v>339</v>
      </c>
      <c r="F319" s="24"/>
      <c r="G319" s="30" t="s">
        <v>1</v>
      </c>
      <c r="H319" s="26">
        <f>H320</f>
        <v>0</v>
      </c>
      <c r="I319" s="26">
        <f t="shared" ref="I319:R319" si="96">I320</f>
        <v>1136241</v>
      </c>
      <c r="J319" s="26">
        <f t="shared" si="96"/>
        <v>0</v>
      </c>
      <c r="K319" s="26">
        <f t="shared" si="96"/>
        <v>969575</v>
      </c>
      <c r="L319" s="26">
        <f t="shared" si="96"/>
        <v>0</v>
      </c>
      <c r="M319" s="26">
        <f t="shared" si="96"/>
        <v>1509306</v>
      </c>
      <c r="N319" s="26">
        <f t="shared" si="96"/>
        <v>1651857</v>
      </c>
      <c r="O319" s="26">
        <f t="shared" si="96"/>
        <v>579470</v>
      </c>
      <c r="P319" s="27">
        <f t="shared" si="96"/>
        <v>1736861.20647372</v>
      </c>
      <c r="Q319" s="26">
        <f t="shared" si="96"/>
        <v>1858287.101334237</v>
      </c>
      <c r="R319" s="26">
        <f t="shared" si="96"/>
        <v>1986470.8164407222</v>
      </c>
    </row>
    <row r="320" spans="1:18" s="31" customFormat="1" x14ac:dyDescent="0.25">
      <c r="A320" s="29"/>
      <c r="B320" s="32"/>
      <c r="C320" s="33"/>
      <c r="D320" s="34"/>
      <c r="E320" s="34"/>
      <c r="F320" s="24" t="s">
        <v>340</v>
      </c>
      <c r="G320" s="30" t="s">
        <v>20</v>
      </c>
      <c r="H320" s="38">
        <v>0</v>
      </c>
      <c r="I320" s="35">
        <v>1136241</v>
      </c>
      <c r="J320" s="38">
        <v>0</v>
      </c>
      <c r="K320" s="35">
        <v>969575</v>
      </c>
      <c r="L320" s="38">
        <v>0</v>
      </c>
      <c r="M320" s="35">
        <v>1509306</v>
      </c>
      <c r="N320" s="35">
        <v>1651857</v>
      </c>
      <c r="O320" s="35">
        <v>579470</v>
      </c>
      <c r="P320" s="52">
        <f>((O320*3)+M320)/2*$P$2*$P$3</f>
        <v>1736861.20647372</v>
      </c>
      <c r="Q320" s="53">
        <f>P320*$Q$2*$Q$3</f>
        <v>1858287.101334237</v>
      </c>
      <c r="R320" s="53">
        <f>Q320*$R$2*$R$3</f>
        <v>1986470.8164407222</v>
      </c>
    </row>
    <row r="321" spans="1:18" s="31" customFormat="1" x14ac:dyDescent="0.25">
      <c r="A321" s="29"/>
      <c r="B321" s="32"/>
      <c r="C321" s="33"/>
      <c r="D321" s="34"/>
      <c r="E321" s="23" t="s">
        <v>341</v>
      </c>
      <c r="F321" s="24"/>
      <c r="G321" s="30" t="s">
        <v>1</v>
      </c>
      <c r="H321" s="26">
        <f>H322</f>
        <v>0</v>
      </c>
      <c r="I321" s="26">
        <f t="shared" ref="I321:R321" si="97">I322</f>
        <v>1164722</v>
      </c>
      <c r="J321" s="26">
        <f t="shared" si="97"/>
        <v>0</v>
      </c>
      <c r="K321" s="26">
        <f t="shared" si="97"/>
        <v>1242057</v>
      </c>
      <c r="L321" s="26">
        <f t="shared" si="97"/>
        <v>0</v>
      </c>
      <c r="M321" s="26">
        <f t="shared" si="97"/>
        <v>1314187</v>
      </c>
      <c r="N321" s="26">
        <f t="shared" si="97"/>
        <v>1355609</v>
      </c>
      <c r="O321" s="26">
        <f t="shared" si="97"/>
        <v>492232</v>
      </c>
      <c r="P321" s="27">
        <f t="shared" si="97"/>
        <v>1492549.3529936101</v>
      </c>
      <c r="Q321" s="26">
        <f t="shared" si="97"/>
        <v>1596895.134991175</v>
      </c>
      <c r="R321" s="26">
        <f t="shared" si="97"/>
        <v>1707048.1629552988</v>
      </c>
    </row>
    <row r="322" spans="1:18" s="31" customFormat="1" x14ac:dyDescent="0.25">
      <c r="A322" s="29"/>
      <c r="B322" s="32"/>
      <c r="C322" s="33"/>
      <c r="D322" s="34"/>
      <c r="E322" s="34"/>
      <c r="F322" s="24" t="s">
        <v>342</v>
      </c>
      <c r="G322" s="30" t="s">
        <v>20</v>
      </c>
      <c r="H322" s="38">
        <v>0</v>
      </c>
      <c r="I322" s="35">
        <v>1164722</v>
      </c>
      <c r="J322" s="38">
        <v>0</v>
      </c>
      <c r="K322" s="35">
        <v>1242057</v>
      </c>
      <c r="L322" s="38">
        <v>0</v>
      </c>
      <c r="M322" s="35">
        <v>1314187</v>
      </c>
      <c r="N322" s="35">
        <v>1355609</v>
      </c>
      <c r="O322" s="35">
        <v>492232</v>
      </c>
      <c r="P322" s="52">
        <f>((O322*3)+M322)/2*$P$2*$P$3</f>
        <v>1492549.3529936101</v>
      </c>
      <c r="Q322" s="53">
        <f>P322*$Q$2*$Q$3</f>
        <v>1596895.134991175</v>
      </c>
      <c r="R322" s="53">
        <f>Q322*$R$2*$R$3</f>
        <v>1707048.1629552988</v>
      </c>
    </row>
    <row r="323" spans="1:18" s="31" customFormat="1" x14ac:dyDescent="0.25">
      <c r="A323" s="29"/>
      <c r="B323" s="32"/>
      <c r="C323" s="33"/>
      <c r="D323" s="34"/>
      <c r="E323" s="23" t="s">
        <v>343</v>
      </c>
      <c r="F323" s="24"/>
      <c r="G323" s="30" t="s">
        <v>1</v>
      </c>
      <c r="H323" s="26">
        <f>H324</f>
        <v>0</v>
      </c>
      <c r="I323" s="26">
        <f t="shared" ref="I323:R323" si="98">I324</f>
        <v>0</v>
      </c>
      <c r="J323" s="26">
        <f t="shared" si="98"/>
        <v>0</v>
      </c>
      <c r="K323" s="26">
        <f t="shared" si="98"/>
        <v>38693</v>
      </c>
      <c r="L323" s="26">
        <f t="shared" si="98"/>
        <v>17346</v>
      </c>
      <c r="M323" s="26">
        <f t="shared" si="98"/>
        <v>40556</v>
      </c>
      <c r="N323" s="26">
        <f t="shared" si="98"/>
        <v>44000</v>
      </c>
      <c r="O323" s="26">
        <f t="shared" si="98"/>
        <v>11121</v>
      </c>
      <c r="P323" s="27">
        <f t="shared" si="98"/>
        <v>39531.487211730004</v>
      </c>
      <c r="Q323" s="26">
        <f t="shared" si="98"/>
        <v>42295.177362652852</v>
      </c>
      <c r="R323" s="26">
        <f t="shared" si="98"/>
        <v>45212.677549539971</v>
      </c>
    </row>
    <row r="324" spans="1:18" s="31" customFormat="1" ht="21" x14ac:dyDescent="0.25">
      <c r="A324" s="29"/>
      <c r="B324" s="32"/>
      <c r="C324" s="33"/>
      <c r="D324" s="34"/>
      <c r="E324" s="34"/>
      <c r="F324" s="24" t="s">
        <v>344</v>
      </c>
      <c r="G324" s="30" t="s">
        <v>152</v>
      </c>
      <c r="H324" s="38"/>
      <c r="I324" s="38"/>
      <c r="J324" s="38">
        <v>0</v>
      </c>
      <c r="K324" s="35">
        <v>38693</v>
      </c>
      <c r="L324" s="35">
        <v>17346</v>
      </c>
      <c r="M324" s="35">
        <v>40556</v>
      </c>
      <c r="N324" s="35">
        <v>44000</v>
      </c>
      <c r="O324" s="35">
        <v>11121</v>
      </c>
      <c r="P324" s="52">
        <f>((O324*3)+M324)/2*$P$2*$P$3</f>
        <v>39531.487211730004</v>
      </c>
      <c r="Q324" s="53">
        <f>P324*$Q$2*$Q$3</f>
        <v>42295.177362652852</v>
      </c>
      <c r="R324" s="53">
        <f>Q324*$R$2*$R$3</f>
        <v>45212.677549539971</v>
      </c>
    </row>
    <row r="325" spans="1:18" s="31" customFormat="1" x14ac:dyDescent="0.25">
      <c r="A325" s="29"/>
      <c r="B325" s="32"/>
      <c r="C325" s="33"/>
      <c r="D325" s="34"/>
      <c r="E325" s="23" t="s">
        <v>345</v>
      </c>
      <c r="F325" s="24"/>
      <c r="G325" s="30" t="s">
        <v>1</v>
      </c>
      <c r="H325" s="26">
        <f>SUM(H326:H327)</f>
        <v>0</v>
      </c>
      <c r="I325" s="26">
        <f t="shared" ref="I325:R325" si="99">SUM(I326:I327)</f>
        <v>10697258</v>
      </c>
      <c r="J325" s="26">
        <f t="shared" si="99"/>
        <v>0</v>
      </c>
      <c r="K325" s="26">
        <f t="shared" si="99"/>
        <v>9996821</v>
      </c>
      <c r="L325" s="26">
        <f t="shared" si="99"/>
        <v>1215246</v>
      </c>
      <c r="M325" s="26">
        <f t="shared" si="99"/>
        <v>13340153</v>
      </c>
      <c r="N325" s="26">
        <f t="shared" si="99"/>
        <v>17979312</v>
      </c>
      <c r="O325" s="26">
        <f t="shared" si="99"/>
        <v>3998700</v>
      </c>
      <c r="P325" s="27">
        <f t="shared" si="99"/>
        <v>13549693.062171509</v>
      </c>
      <c r="Q325" s="26">
        <f t="shared" si="99"/>
        <v>14496967.144307218</v>
      </c>
      <c r="R325" s="26">
        <f t="shared" si="99"/>
        <v>15496960.689437957</v>
      </c>
    </row>
    <row r="326" spans="1:18" s="31" customFormat="1" x14ac:dyDescent="0.25">
      <c r="A326" s="29"/>
      <c r="B326" s="32"/>
      <c r="C326" s="33"/>
      <c r="D326" s="34"/>
      <c r="E326" s="34"/>
      <c r="F326" s="24" t="s">
        <v>346</v>
      </c>
      <c r="G326" s="30" t="s">
        <v>20</v>
      </c>
      <c r="H326" s="38">
        <v>0</v>
      </c>
      <c r="I326" s="35">
        <v>1150996</v>
      </c>
      <c r="J326" s="38">
        <v>0</v>
      </c>
      <c r="K326" s="35">
        <v>1471441</v>
      </c>
      <c r="L326" s="38">
        <v>0</v>
      </c>
      <c r="M326" s="35">
        <v>1009010</v>
      </c>
      <c r="N326" s="35">
        <v>2342503</v>
      </c>
      <c r="O326" s="35">
        <v>733842</v>
      </c>
      <c r="P326" s="52">
        <f>((O326*3)+M326)/2*$P$2*$P$3</f>
        <v>1716977.54064312</v>
      </c>
      <c r="Q326" s="53">
        <f>P326*$Q$2*$Q$3</f>
        <v>1837013.3463545507</v>
      </c>
      <c r="R326" s="53">
        <f>Q326*$R$2*$R$3</f>
        <v>1963729.6084794146</v>
      </c>
    </row>
    <row r="327" spans="1:18" s="31" customFormat="1" x14ac:dyDescent="0.25">
      <c r="A327" s="29"/>
      <c r="B327" s="32"/>
      <c r="C327" s="33"/>
      <c r="D327" s="34"/>
      <c r="E327" s="34"/>
      <c r="F327" s="24" t="s">
        <v>346</v>
      </c>
      <c r="G327" s="30" t="s">
        <v>152</v>
      </c>
      <c r="H327" s="38">
        <v>0</v>
      </c>
      <c r="I327" s="35">
        <v>9546262</v>
      </c>
      <c r="J327" s="38">
        <v>0</v>
      </c>
      <c r="K327" s="35">
        <v>8525380</v>
      </c>
      <c r="L327" s="35">
        <v>1215246</v>
      </c>
      <c r="M327" s="35">
        <v>12331143</v>
      </c>
      <c r="N327" s="35">
        <v>15636809</v>
      </c>
      <c r="O327" s="35">
        <v>3264858</v>
      </c>
      <c r="P327" s="52">
        <f>((O327*3)+M327)/2*$P$2*$P$3</f>
        <v>11832715.521528389</v>
      </c>
      <c r="Q327" s="53">
        <f>P327*$Q$2*$Q$3</f>
        <v>12659953.797952667</v>
      </c>
      <c r="R327" s="53">
        <f>Q327*$R$2*$R$3</f>
        <v>13533231.080958543</v>
      </c>
    </row>
    <row r="328" spans="1:18" s="31" customFormat="1" x14ac:dyDescent="0.25">
      <c r="A328" s="29"/>
      <c r="B328" s="32"/>
      <c r="C328" s="33"/>
      <c r="D328" s="34"/>
      <c r="E328" s="23" t="s">
        <v>347</v>
      </c>
      <c r="F328" s="24"/>
      <c r="G328" s="30" t="s">
        <v>1</v>
      </c>
      <c r="H328" s="26">
        <f>SUM(H329:H330)</f>
        <v>0</v>
      </c>
      <c r="I328" s="26">
        <f t="shared" ref="I328:R328" si="100">SUM(I329:I330)</f>
        <v>1718104</v>
      </c>
      <c r="J328" s="26">
        <f t="shared" si="100"/>
        <v>0</v>
      </c>
      <c r="K328" s="26">
        <f t="shared" si="100"/>
        <v>2408566</v>
      </c>
      <c r="L328" s="26">
        <f t="shared" si="100"/>
        <v>2839337</v>
      </c>
      <c r="M328" s="26">
        <f t="shared" si="100"/>
        <v>2207979</v>
      </c>
      <c r="N328" s="26">
        <f t="shared" si="100"/>
        <v>2719332</v>
      </c>
      <c r="O328" s="26">
        <f t="shared" si="100"/>
        <v>722591</v>
      </c>
      <c r="P328" s="27">
        <f t="shared" si="100"/>
        <v>2340128.8468418401</v>
      </c>
      <c r="Q328" s="26">
        <f t="shared" si="100"/>
        <v>2503729.852067573</v>
      </c>
      <c r="R328" s="26">
        <f t="shared" si="100"/>
        <v>2676435.8853982687</v>
      </c>
    </row>
    <row r="329" spans="1:18" s="31" customFormat="1" ht="21" x14ac:dyDescent="0.25">
      <c r="A329" s="29"/>
      <c r="B329" s="32"/>
      <c r="C329" s="33"/>
      <c r="D329" s="34"/>
      <c r="E329" s="34"/>
      <c r="F329" s="24" t="s">
        <v>348</v>
      </c>
      <c r="G329" s="30" t="s">
        <v>87</v>
      </c>
      <c r="H329" s="38">
        <v>0</v>
      </c>
      <c r="I329" s="35">
        <v>1718104</v>
      </c>
      <c r="J329" s="38">
        <v>0</v>
      </c>
      <c r="K329" s="35">
        <v>2408566</v>
      </c>
      <c r="L329" s="38">
        <v>0</v>
      </c>
      <c r="M329" s="35">
        <v>2207979</v>
      </c>
      <c r="N329" s="38">
        <v>0</v>
      </c>
      <c r="O329" s="35">
        <v>312278</v>
      </c>
      <c r="P329" s="52">
        <f>((O329*3)+M329)/2*$P$2*$P$3</f>
        <v>1681829.2305467101</v>
      </c>
      <c r="Q329" s="53">
        <f>P329*$Q$2*$Q$3</f>
        <v>1799407.7788846765</v>
      </c>
      <c r="R329" s="53">
        <f>Q329*$R$2*$R$3</f>
        <v>1923530.0277682522</v>
      </c>
    </row>
    <row r="330" spans="1:18" s="31" customFormat="1" ht="21" x14ac:dyDescent="0.25">
      <c r="A330" s="29"/>
      <c r="B330" s="32"/>
      <c r="C330" s="33"/>
      <c r="D330" s="34"/>
      <c r="E330" s="34"/>
      <c r="F330" s="24" t="s">
        <v>348</v>
      </c>
      <c r="G330" s="30" t="s">
        <v>152</v>
      </c>
      <c r="H330" s="38"/>
      <c r="I330" s="38"/>
      <c r="J330" s="38"/>
      <c r="K330" s="38"/>
      <c r="L330" s="35">
        <v>2839337</v>
      </c>
      <c r="M330" s="38">
        <v>0</v>
      </c>
      <c r="N330" s="35">
        <v>2719332</v>
      </c>
      <c r="O330" s="35">
        <v>410313</v>
      </c>
      <c r="P330" s="52">
        <f>((O330*3)+M330)/2*$P$2*$P$3</f>
        <v>658299.61629512999</v>
      </c>
      <c r="Q330" s="53">
        <f>P330*$Q$2*$Q$3</f>
        <v>704322.07318289659</v>
      </c>
      <c r="R330" s="53">
        <f>Q330*$R$2*$R$3</f>
        <v>752905.85763001628</v>
      </c>
    </row>
    <row r="331" spans="1:18" s="31" customFormat="1" x14ac:dyDescent="0.25">
      <c r="A331" s="29"/>
      <c r="B331" s="32"/>
      <c r="C331" s="33"/>
      <c r="D331" s="23" t="s">
        <v>349</v>
      </c>
      <c r="E331" s="23"/>
      <c r="F331" s="24"/>
      <c r="G331" s="30" t="s">
        <v>1</v>
      </c>
      <c r="H331" s="26">
        <f>H332</f>
        <v>0</v>
      </c>
      <c r="I331" s="26">
        <f t="shared" ref="I331:R332" si="101">I332</f>
        <v>0</v>
      </c>
      <c r="J331" s="26">
        <f t="shared" si="101"/>
        <v>0</v>
      </c>
      <c r="K331" s="26">
        <f t="shared" si="101"/>
        <v>513</v>
      </c>
      <c r="L331" s="26">
        <f t="shared" si="101"/>
        <v>0</v>
      </c>
      <c r="M331" s="26">
        <f t="shared" si="101"/>
        <v>372</v>
      </c>
      <c r="N331" s="26">
        <f t="shared" si="101"/>
        <v>0</v>
      </c>
      <c r="O331" s="26">
        <f t="shared" si="101"/>
        <v>0</v>
      </c>
      <c r="P331" s="27">
        <f t="shared" si="101"/>
        <v>0</v>
      </c>
      <c r="Q331" s="26">
        <f t="shared" si="101"/>
        <v>0</v>
      </c>
      <c r="R331" s="26">
        <f t="shared" si="101"/>
        <v>0</v>
      </c>
    </row>
    <row r="332" spans="1:18" s="31" customFormat="1" x14ac:dyDescent="0.25">
      <c r="A332" s="29"/>
      <c r="B332" s="32"/>
      <c r="C332" s="33"/>
      <c r="D332" s="34"/>
      <c r="E332" s="23" t="s">
        <v>350</v>
      </c>
      <c r="F332" s="24"/>
      <c r="G332" s="30" t="s">
        <v>1</v>
      </c>
      <c r="H332" s="26">
        <f>H333</f>
        <v>0</v>
      </c>
      <c r="I332" s="26">
        <f t="shared" si="101"/>
        <v>0</v>
      </c>
      <c r="J332" s="26">
        <f t="shared" si="101"/>
        <v>0</v>
      </c>
      <c r="K332" s="26">
        <f t="shared" si="101"/>
        <v>513</v>
      </c>
      <c r="L332" s="26">
        <f t="shared" si="101"/>
        <v>0</v>
      </c>
      <c r="M332" s="26">
        <f t="shared" si="101"/>
        <v>372</v>
      </c>
      <c r="N332" s="26">
        <f t="shared" si="101"/>
        <v>0</v>
      </c>
      <c r="O332" s="26">
        <f t="shared" si="101"/>
        <v>0</v>
      </c>
      <c r="P332" s="27">
        <f t="shared" si="101"/>
        <v>0</v>
      </c>
      <c r="Q332" s="26">
        <f t="shared" si="101"/>
        <v>0</v>
      </c>
      <c r="R332" s="26">
        <f t="shared" si="101"/>
        <v>0</v>
      </c>
    </row>
    <row r="333" spans="1:18" s="31" customFormat="1" x14ac:dyDescent="0.25">
      <c r="A333" s="29"/>
      <c r="B333" s="32"/>
      <c r="C333" s="33"/>
      <c r="D333" s="34"/>
      <c r="E333" s="34"/>
      <c r="F333" s="24" t="s">
        <v>351</v>
      </c>
      <c r="G333" s="30" t="s">
        <v>150</v>
      </c>
      <c r="H333" s="38"/>
      <c r="I333" s="38"/>
      <c r="J333" s="38">
        <v>0</v>
      </c>
      <c r="K333" s="38">
        <v>513</v>
      </c>
      <c r="L333" s="38">
        <v>0</v>
      </c>
      <c r="M333" s="38">
        <v>372</v>
      </c>
      <c r="N333" s="38"/>
      <c r="O333" s="38"/>
      <c r="P333" s="58"/>
      <c r="Q333" s="59"/>
      <c r="R333" s="59"/>
    </row>
    <row r="334" spans="1:18" s="31" customFormat="1" x14ac:dyDescent="0.25">
      <c r="A334" s="29"/>
      <c r="B334" s="32"/>
      <c r="C334" s="22" t="s">
        <v>352</v>
      </c>
      <c r="D334" s="23"/>
      <c r="E334" s="23"/>
      <c r="F334" s="24"/>
      <c r="G334" s="30" t="s">
        <v>1</v>
      </c>
      <c r="H334" s="26">
        <f>H335</f>
        <v>180000</v>
      </c>
      <c r="I334" s="26">
        <f t="shared" ref="I334:R334" si="102">I335</f>
        <v>16819</v>
      </c>
      <c r="J334" s="26">
        <f t="shared" si="102"/>
        <v>179993</v>
      </c>
      <c r="K334" s="26">
        <f t="shared" si="102"/>
        <v>3821412</v>
      </c>
      <c r="L334" s="26">
        <f t="shared" si="102"/>
        <v>5000</v>
      </c>
      <c r="M334" s="26">
        <f t="shared" si="102"/>
        <v>3853010</v>
      </c>
      <c r="N334" s="26">
        <f t="shared" si="102"/>
        <v>46505</v>
      </c>
      <c r="O334" s="26">
        <f t="shared" si="102"/>
        <v>9031</v>
      </c>
      <c r="P334" s="27">
        <f t="shared" si="102"/>
        <v>27412.505194859998</v>
      </c>
      <c r="Q334" s="26">
        <f t="shared" si="102"/>
        <v>29328.943860913427</v>
      </c>
      <c r="R334" s="26">
        <f t="shared" si="102"/>
        <v>31352.039743967307</v>
      </c>
    </row>
    <row r="335" spans="1:18" s="31" customFormat="1" x14ac:dyDescent="0.25">
      <c r="A335" s="29"/>
      <c r="B335" s="32"/>
      <c r="C335" s="33"/>
      <c r="D335" s="23" t="s">
        <v>353</v>
      </c>
      <c r="E335" s="23"/>
      <c r="F335" s="24"/>
      <c r="G335" s="30" t="s">
        <v>1</v>
      </c>
      <c r="H335" s="26">
        <f>H336+H338</f>
        <v>180000</v>
      </c>
      <c r="I335" s="26">
        <f t="shared" ref="I335:R335" si="103">I336+I338</f>
        <v>16819</v>
      </c>
      <c r="J335" s="26">
        <f t="shared" si="103"/>
        <v>179993</v>
      </c>
      <c r="K335" s="26">
        <f t="shared" si="103"/>
        <v>3821412</v>
      </c>
      <c r="L335" s="26">
        <f t="shared" si="103"/>
        <v>5000</v>
      </c>
      <c r="M335" s="26">
        <f t="shared" si="103"/>
        <v>3853010</v>
      </c>
      <c r="N335" s="26">
        <f t="shared" si="103"/>
        <v>46505</v>
      </c>
      <c r="O335" s="26">
        <f t="shared" si="103"/>
        <v>9031</v>
      </c>
      <c r="P335" s="27">
        <f t="shared" si="103"/>
        <v>27412.505194859998</v>
      </c>
      <c r="Q335" s="26">
        <f t="shared" si="103"/>
        <v>29328.943860913427</v>
      </c>
      <c r="R335" s="26">
        <f t="shared" si="103"/>
        <v>31352.039743967307</v>
      </c>
    </row>
    <row r="336" spans="1:18" s="31" customFormat="1" x14ac:dyDescent="0.25">
      <c r="A336" s="29"/>
      <c r="B336" s="32"/>
      <c r="C336" s="33"/>
      <c r="D336" s="34"/>
      <c r="E336" s="23" t="s">
        <v>354</v>
      </c>
      <c r="F336" s="24"/>
      <c r="G336" s="30" t="s">
        <v>1</v>
      </c>
      <c r="H336" s="42">
        <f>H337</f>
        <v>0</v>
      </c>
      <c r="I336" s="42">
        <f t="shared" ref="I336:R336" si="104">I337</f>
        <v>0</v>
      </c>
      <c r="J336" s="42">
        <f t="shared" si="104"/>
        <v>0</v>
      </c>
      <c r="K336" s="42">
        <f t="shared" si="104"/>
        <v>0</v>
      </c>
      <c r="L336" s="42">
        <f t="shared" si="104"/>
        <v>5000</v>
      </c>
      <c r="M336" s="42">
        <f t="shared" si="104"/>
        <v>0</v>
      </c>
      <c r="N336" s="42">
        <f t="shared" si="104"/>
        <v>0</v>
      </c>
      <c r="O336" s="42">
        <f t="shared" si="104"/>
        <v>0</v>
      </c>
      <c r="P336" s="43">
        <f t="shared" si="104"/>
        <v>0</v>
      </c>
      <c r="Q336" s="42">
        <f t="shared" si="104"/>
        <v>0</v>
      </c>
      <c r="R336" s="42">
        <f t="shared" si="104"/>
        <v>0</v>
      </c>
    </row>
    <row r="337" spans="1:18" s="31" customFormat="1" x14ac:dyDescent="0.25">
      <c r="A337" s="29"/>
      <c r="B337" s="32"/>
      <c r="C337" s="33"/>
      <c r="D337" s="34"/>
      <c r="E337" s="34"/>
      <c r="F337" s="24" t="s">
        <v>355</v>
      </c>
      <c r="G337" s="30" t="s">
        <v>294</v>
      </c>
      <c r="H337" s="38"/>
      <c r="I337" s="38"/>
      <c r="J337" s="38"/>
      <c r="K337" s="38"/>
      <c r="L337" s="35">
        <v>5000</v>
      </c>
      <c r="M337" s="38">
        <v>0</v>
      </c>
      <c r="N337" s="38"/>
      <c r="O337" s="38"/>
      <c r="P337" s="58"/>
      <c r="Q337" s="59"/>
      <c r="R337" s="59"/>
    </row>
    <row r="338" spans="1:18" s="31" customFormat="1" x14ac:dyDescent="0.25">
      <c r="A338" s="29"/>
      <c r="B338" s="32"/>
      <c r="C338" s="33"/>
      <c r="D338" s="34"/>
      <c r="E338" s="23" t="s">
        <v>356</v>
      </c>
      <c r="F338" s="24"/>
      <c r="G338" s="30" t="s">
        <v>1</v>
      </c>
      <c r="H338" s="26">
        <f>SUM(H339:H340)</f>
        <v>180000</v>
      </c>
      <c r="I338" s="26">
        <f t="shared" ref="I338:R338" si="105">SUM(I339:I340)</f>
        <v>16819</v>
      </c>
      <c r="J338" s="26">
        <f t="shared" si="105"/>
        <v>179993</v>
      </c>
      <c r="K338" s="26">
        <f t="shared" si="105"/>
        <v>3821412</v>
      </c>
      <c r="L338" s="26">
        <f t="shared" si="105"/>
        <v>0</v>
      </c>
      <c r="M338" s="26">
        <f t="shared" si="105"/>
        <v>3853010</v>
      </c>
      <c r="N338" s="26">
        <f t="shared" si="105"/>
        <v>46505</v>
      </c>
      <c r="O338" s="26">
        <f t="shared" si="105"/>
        <v>9031</v>
      </c>
      <c r="P338" s="27">
        <f t="shared" si="105"/>
        <v>27412.505194859998</v>
      </c>
      <c r="Q338" s="26">
        <f t="shared" si="105"/>
        <v>29328.943860913427</v>
      </c>
      <c r="R338" s="26">
        <f t="shared" si="105"/>
        <v>31352.039743967307</v>
      </c>
    </row>
    <row r="339" spans="1:18" s="31" customFormat="1" x14ac:dyDescent="0.25">
      <c r="A339" s="29"/>
      <c r="B339" s="32"/>
      <c r="C339" s="33"/>
      <c r="D339" s="34"/>
      <c r="E339" s="34"/>
      <c r="F339" s="24" t="s">
        <v>357</v>
      </c>
      <c r="G339" s="30" t="s">
        <v>150</v>
      </c>
      <c r="H339" s="38">
        <v>0</v>
      </c>
      <c r="I339" s="35">
        <v>16819</v>
      </c>
      <c r="J339" s="38">
        <v>0</v>
      </c>
      <c r="K339" s="35">
        <v>12922</v>
      </c>
      <c r="L339" s="38">
        <v>0</v>
      </c>
      <c r="M339" s="35">
        <v>3853010</v>
      </c>
      <c r="N339" s="38">
        <v>0</v>
      </c>
      <c r="O339" s="35">
        <v>8543</v>
      </c>
      <c r="P339" s="52">
        <f>O339*3*$P$2*$P$3</f>
        <v>27412.505194859998</v>
      </c>
      <c r="Q339" s="53">
        <f>P339*$Q$2*$Q$3</f>
        <v>29328.943860913427</v>
      </c>
      <c r="R339" s="53">
        <f>Q339*$R$2*$R$3</f>
        <v>31352.039743967307</v>
      </c>
    </row>
    <row r="340" spans="1:18" s="31" customFormat="1" x14ac:dyDescent="0.25">
      <c r="A340" s="29"/>
      <c r="B340" s="32"/>
      <c r="C340" s="33"/>
      <c r="D340" s="34"/>
      <c r="E340" s="34"/>
      <c r="F340" s="24" t="s">
        <v>357</v>
      </c>
      <c r="G340" s="30" t="s">
        <v>152</v>
      </c>
      <c r="H340" s="35">
        <v>180000</v>
      </c>
      <c r="I340" s="38">
        <v>0</v>
      </c>
      <c r="J340" s="35">
        <v>179993</v>
      </c>
      <c r="K340" s="35">
        <v>3808490</v>
      </c>
      <c r="L340" s="38"/>
      <c r="M340" s="38"/>
      <c r="N340" s="35">
        <v>46505</v>
      </c>
      <c r="O340" s="38">
        <v>488</v>
      </c>
      <c r="P340" s="58"/>
      <c r="Q340" s="53"/>
      <c r="R340" s="59"/>
    </row>
    <row r="341" spans="1:18" s="31" customFormat="1" x14ac:dyDescent="0.25">
      <c r="A341" s="29"/>
      <c r="B341" s="22" t="s">
        <v>358</v>
      </c>
      <c r="C341" s="22"/>
      <c r="D341" s="23"/>
      <c r="E341" s="23"/>
      <c r="F341" s="24"/>
      <c r="G341" s="30" t="s">
        <v>1</v>
      </c>
      <c r="H341" s="26">
        <f>H342</f>
        <v>8500</v>
      </c>
      <c r="I341" s="26">
        <f t="shared" ref="I341:R344" si="106">I342</f>
        <v>21665</v>
      </c>
      <c r="J341" s="26">
        <f t="shared" si="106"/>
        <v>4450</v>
      </c>
      <c r="K341" s="26">
        <f t="shared" si="106"/>
        <v>11827</v>
      </c>
      <c r="L341" s="26">
        <f t="shared" si="106"/>
        <v>12360</v>
      </c>
      <c r="M341" s="26">
        <f t="shared" si="106"/>
        <v>10251</v>
      </c>
      <c r="N341" s="26">
        <f t="shared" si="106"/>
        <v>10562</v>
      </c>
      <c r="O341" s="26">
        <f t="shared" si="106"/>
        <v>2584</v>
      </c>
      <c r="P341" s="27">
        <f t="shared" si="106"/>
        <v>9627.9084440100014</v>
      </c>
      <c r="Q341" s="26">
        <f t="shared" si="106"/>
        <v>10301.006210309113</v>
      </c>
      <c r="R341" s="26">
        <f t="shared" si="106"/>
        <v>11011.564468193132</v>
      </c>
    </row>
    <row r="342" spans="1:18" s="31" customFormat="1" x14ac:dyDescent="0.25">
      <c r="A342" s="29"/>
      <c r="B342" s="32"/>
      <c r="C342" s="22" t="s">
        <v>359</v>
      </c>
      <c r="D342" s="23"/>
      <c r="E342" s="23"/>
      <c r="F342" s="24"/>
      <c r="G342" s="30" t="s">
        <v>1</v>
      </c>
      <c r="H342" s="26">
        <f>H343</f>
        <v>8500</v>
      </c>
      <c r="I342" s="26">
        <f t="shared" si="106"/>
        <v>21665</v>
      </c>
      <c r="J342" s="26">
        <f t="shared" si="106"/>
        <v>4450</v>
      </c>
      <c r="K342" s="26">
        <f t="shared" si="106"/>
        <v>11827</v>
      </c>
      <c r="L342" s="26">
        <f t="shared" si="106"/>
        <v>12360</v>
      </c>
      <c r="M342" s="26">
        <f t="shared" si="106"/>
        <v>10251</v>
      </c>
      <c r="N342" s="26">
        <f t="shared" si="106"/>
        <v>10562</v>
      </c>
      <c r="O342" s="26">
        <f t="shared" si="106"/>
        <v>2584</v>
      </c>
      <c r="P342" s="27">
        <f t="shared" si="106"/>
        <v>9627.9084440100014</v>
      </c>
      <c r="Q342" s="26">
        <f t="shared" si="106"/>
        <v>10301.006210309113</v>
      </c>
      <c r="R342" s="26">
        <f t="shared" si="106"/>
        <v>11011.564468193132</v>
      </c>
    </row>
    <row r="343" spans="1:18" s="31" customFormat="1" x14ac:dyDescent="0.25">
      <c r="A343" s="29"/>
      <c r="B343" s="32"/>
      <c r="C343" s="33"/>
      <c r="D343" s="23" t="s">
        <v>360</v>
      </c>
      <c r="E343" s="23"/>
      <c r="F343" s="24"/>
      <c r="G343" s="30" t="s">
        <v>1</v>
      </c>
      <c r="H343" s="26">
        <f>H344</f>
        <v>8500</v>
      </c>
      <c r="I343" s="26">
        <f t="shared" si="106"/>
        <v>21665</v>
      </c>
      <c r="J343" s="26">
        <f t="shared" si="106"/>
        <v>4450</v>
      </c>
      <c r="K343" s="26">
        <f t="shared" si="106"/>
        <v>11827</v>
      </c>
      <c r="L343" s="26">
        <f t="shared" si="106"/>
        <v>12360</v>
      </c>
      <c r="M343" s="26">
        <f t="shared" si="106"/>
        <v>10251</v>
      </c>
      <c r="N343" s="26">
        <f t="shared" si="106"/>
        <v>10562</v>
      </c>
      <c r="O343" s="26">
        <f t="shared" si="106"/>
        <v>2584</v>
      </c>
      <c r="P343" s="27">
        <f t="shared" si="106"/>
        <v>9627.9084440100014</v>
      </c>
      <c r="Q343" s="26">
        <f t="shared" si="106"/>
        <v>10301.006210309113</v>
      </c>
      <c r="R343" s="26">
        <f t="shared" si="106"/>
        <v>11011.564468193132</v>
      </c>
    </row>
    <row r="344" spans="1:18" s="31" customFormat="1" x14ac:dyDescent="0.25">
      <c r="A344" s="29"/>
      <c r="B344" s="32"/>
      <c r="C344" s="33"/>
      <c r="D344" s="34"/>
      <c r="E344" s="23" t="s">
        <v>361</v>
      </c>
      <c r="F344" s="24"/>
      <c r="G344" s="30" t="s">
        <v>1</v>
      </c>
      <c r="H344" s="26">
        <f>H345</f>
        <v>8500</v>
      </c>
      <c r="I344" s="26">
        <f t="shared" si="106"/>
        <v>21665</v>
      </c>
      <c r="J344" s="26">
        <f t="shared" si="106"/>
        <v>4450</v>
      </c>
      <c r="K344" s="26">
        <f t="shared" si="106"/>
        <v>11827</v>
      </c>
      <c r="L344" s="26">
        <f t="shared" si="106"/>
        <v>12360</v>
      </c>
      <c r="M344" s="26">
        <f t="shared" si="106"/>
        <v>10251</v>
      </c>
      <c r="N344" s="26">
        <f t="shared" si="106"/>
        <v>10562</v>
      </c>
      <c r="O344" s="26">
        <f t="shared" si="106"/>
        <v>2584</v>
      </c>
      <c r="P344" s="27">
        <f t="shared" si="106"/>
        <v>9627.9084440100014</v>
      </c>
      <c r="Q344" s="26">
        <f t="shared" si="106"/>
        <v>10301.006210309113</v>
      </c>
      <c r="R344" s="26">
        <f t="shared" si="106"/>
        <v>11011.564468193132</v>
      </c>
    </row>
    <row r="345" spans="1:18" s="31" customFormat="1" x14ac:dyDescent="0.25">
      <c r="A345" s="29"/>
      <c r="B345" s="32"/>
      <c r="C345" s="33"/>
      <c r="D345" s="34"/>
      <c r="E345" s="34"/>
      <c r="F345" s="24" t="s">
        <v>362</v>
      </c>
      <c r="G345" s="30" t="s">
        <v>150</v>
      </c>
      <c r="H345" s="35">
        <v>8500</v>
      </c>
      <c r="I345" s="35">
        <v>21665</v>
      </c>
      <c r="J345" s="35">
        <v>4450</v>
      </c>
      <c r="K345" s="35">
        <v>11827</v>
      </c>
      <c r="L345" s="35">
        <v>12360</v>
      </c>
      <c r="M345" s="35">
        <v>10251</v>
      </c>
      <c r="N345" s="35">
        <v>10562</v>
      </c>
      <c r="O345" s="35">
        <v>2584</v>
      </c>
      <c r="P345" s="52">
        <f>((O345*3)+M345)/2*$P$2*$P$3</f>
        <v>9627.9084440100014</v>
      </c>
      <c r="Q345" s="53">
        <f>P345*$Q$2*$Q$3</f>
        <v>10301.006210309113</v>
      </c>
      <c r="R345" s="53">
        <f>Q345*$R$2*$R$3</f>
        <v>11011.564468193132</v>
      </c>
    </row>
    <row r="346" spans="1:18" s="31" customFormat="1" x14ac:dyDescent="0.25">
      <c r="A346" s="29"/>
      <c r="B346" s="22" t="s">
        <v>363</v>
      </c>
      <c r="C346" s="22"/>
      <c r="D346" s="23"/>
      <c r="E346" s="23"/>
      <c r="F346" s="24"/>
      <c r="G346" s="30" t="s">
        <v>1</v>
      </c>
      <c r="H346" s="26">
        <f>H347</f>
        <v>3750470</v>
      </c>
      <c r="I346" s="26">
        <f t="shared" ref="I346:R347" si="107">I347</f>
        <v>2083442</v>
      </c>
      <c r="J346" s="26">
        <f t="shared" si="107"/>
        <v>6814</v>
      </c>
      <c r="K346" s="26">
        <f t="shared" si="107"/>
        <v>1643471</v>
      </c>
      <c r="L346" s="26">
        <f t="shared" si="107"/>
        <v>11463</v>
      </c>
      <c r="M346" s="26">
        <f t="shared" si="107"/>
        <v>2109106</v>
      </c>
      <c r="N346" s="26">
        <f t="shared" si="107"/>
        <v>2334735</v>
      </c>
      <c r="O346" s="26">
        <f t="shared" si="107"/>
        <v>443519</v>
      </c>
      <c r="P346" s="27">
        <f t="shared" si="107"/>
        <v>1509487.8352240198</v>
      </c>
      <c r="Q346" s="26">
        <f t="shared" si="107"/>
        <v>1615017.8053160284</v>
      </c>
      <c r="R346" s="26">
        <f t="shared" si="107"/>
        <v>1726420.9260178253</v>
      </c>
    </row>
    <row r="347" spans="1:18" s="31" customFormat="1" x14ac:dyDescent="0.25">
      <c r="A347" s="29"/>
      <c r="B347" s="32"/>
      <c r="C347" s="22" t="s">
        <v>364</v>
      </c>
      <c r="D347" s="23"/>
      <c r="E347" s="23"/>
      <c r="F347" s="24"/>
      <c r="G347" s="30" t="s">
        <v>1</v>
      </c>
      <c r="H347" s="26">
        <f>H348</f>
        <v>3750470</v>
      </c>
      <c r="I347" s="26">
        <f t="shared" si="107"/>
        <v>2083442</v>
      </c>
      <c r="J347" s="26">
        <f t="shared" si="107"/>
        <v>6814</v>
      </c>
      <c r="K347" s="26">
        <f t="shared" si="107"/>
        <v>1643471</v>
      </c>
      <c r="L347" s="26">
        <f t="shared" si="107"/>
        <v>11463</v>
      </c>
      <c r="M347" s="26">
        <f t="shared" si="107"/>
        <v>2109106</v>
      </c>
      <c r="N347" s="26">
        <f t="shared" si="107"/>
        <v>2334735</v>
      </c>
      <c r="O347" s="26">
        <f t="shared" si="107"/>
        <v>443519</v>
      </c>
      <c r="P347" s="27">
        <f t="shared" si="107"/>
        <v>1509487.8352240198</v>
      </c>
      <c r="Q347" s="26">
        <f t="shared" si="107"/>
        <v>1615017.8053160284</v>
      </c>
      <c r="R347" s="26">
        <f t="shared" si="107"/>
        <v>1726420.9260178253</v>
      </c>
    </row>
    <row r="348" spans="1:18" s="31" customFormat="1" x14ac:dyDescent="0.25">
      <c r="A348" s="29"/>
      <c r="B348" s="32"/>
      <c r="C348" s="33"/>
      <c r="D348" s="23" t="s">
        <v>365</v>
      </c>
      <c r="E348" s="23"/>
      <c r="F348" s="24"/>
      <c r="G348" s="30" t="s">
        <v>1</v>
      </c>
      <c r="H348" s="26">
        <f>H349+H351+H354</f>
        <v>3750470</v>
      </c>
      <c r="I348" s="26">
        <f t="shared" ref="I348:R348" si="108">I349+I351+I354</f>
        <v>2083442</v>
      </c>
      <c r="J348" s="26">
        <f t="shared" si="108"/>
        <v>6814</v>
      </c>
      <c r="K348" s="26">
        <f t="shared" si="108"/>
        <v>1643471</v>
      </c>
      <c r="L348" s="26">
        <f t="shared" si="108"/>
        <v>11463</v>
      </c>
      <c r="M348" s="26">
        <f t="shared" si="108"/>
        <v>2109106</v>
      </c>
      <c r="N348" s="26">
        <f t="shared" si="108"/>
        <v>2334735</v>
      </c>
      <c r="O348" s="26">
        <f t="shared" si="108"/>
        <v>443519</v>
      </c>
      <c r="P348" s="27">
        <f t="shared" si="108"/>
        <v>1509487.8352240198</v>
      </c>
      <c r="Q348" s="26">
        <f t="shared" si="108"/>
        <v>1615017.8053160284</v>
      </c>
      <c r="R348" s="26">
        <f t="shared" si="108"/>
        <v>1726420.9260178253</v>
      </c>
    </row>
    <row r="349" spans="1:18" s="31" customFormat="1" x14ac:dyDescent="0.25">
      <c r="A349" s="29"/>
      <c r="B349" s="32"/>
      <c r="C349" s="33"/>
      <c r="D349" s="34"/>
      <c r="E349" s="23" t="s">
        <v>366</v>
      </c>
      <c r="F349" s="24"/>
      <c r="G349" s="30" t="s">
        <v>1</v>
      </c>
      <c r="H349" s="26">
        <f>H350</f>
        <v>470</v>
      </c>
      <c r="I349" s="26">
        <f t="shared" ref="I349:R349" si="109">I350</f>
        <v>36598</v>
      </c>
      <c r="J349" s="26">
        <f t="shared" si="109"/>
        <v>6814</v>
      </c>
      <c r="K349" s="26">
        <f t="shared" si="109"/>
        <v>32891</v>
      </c>
      <c r="L349" s="26">
        <f t="shared" si="109"/>
        <v>11463</v>
      </c>
      <c r="M349" s="26">
        <f t="shared" si="109"/>
        <v>12300</v>
      </c>
      <c r="N349" s="26">
        <f t="shared" si="109"/>
        <v>5200</v>
      </c>
      <c r="O349" s="26">
        <f t="shared" si="109"/>
        <v>0</v>
      </c>
      <c r="P349" s="27">
        <f t="shared" si="109"/>
        <v>3075</v>
      </c>
      <c r="Q349" s="26">
        <f t="shared" si="109"/>
        <v>3289.9766632499995</v>
      </c>
      <c r="R349" s="26">
        <f t="shared" si="109"/>
        <v>3516.9176084926535</v>
      </c>
    </row>
    <row r="350" spans="1:18" s="31" customFormat="1" x14ac:dyDescent="0.25">
      <c r="A350" s="29"/>
      <c r="B350" s="32"/>
      <c r="C350" s="33"/>
      <c r="D350" s="34"/>
      <c r="E350" s="34"/>
      <c r="F350" s="24" t="s">
        <v>367</v>
      </c>
      <c r="G350" s="30" t="s">
        <v>152</v>
      </c>
      <c r="H350" s="38">
        <v>470</v>
      </c>
      <c r="I350" s="35">
        <v>36598</v>
      </c>
      <c r="J350" s="35">
        <v>6814</v>
      </c>
      <c r="K350" s="35">
        <v>32891</v>
      </c>
      <c r="L350" s="35">
        <v>11463</v>
      </c>
      <c r="M350" s="35">
        <v>12300</v>
      </c>
      <c r="N350" s="35">
        <v>5200</v>
      </c>
      <c r="O350" s="38">
        <v>0</v>
      </c>
      <c r="P350" s="52">
        <f>((O350*3)+M350)/4</f>
        <v>3075</v>
      </c>
      <c r="Q350" s="53">
        <f>P350*$Q$2*$Q$3</f>
        <v>3289.9766632499995</v>
      </c>
      <c r="R350" s="53">
        <f>Q350*$R$2*$R$3</f>
        <v>3516.9176084926535</v>
      </c>
    </row>
    <row r="351" spans="1:18" s="31" customFormat="1" x14ac:dyDescent="0.25">
      <c r="A351" s="29"/>
      <c r="B351" s="32"/>
      <c r="C351" s="33"/>
      <c r="D351" s="34"/>
      <c r="E351" s="23" t="s">
        <v>368</v>
      </c>
      <c r="F351" s="24"/>
      <c r="G351" s="30" t="s">
        <v>1</v>
      </c>
      <c r="H351" s="26">
        <f>SUM(H352:H353)</f>
        <v>3750000</v>
      </c>
      <c r="I351" s="26">
        <f t="shared" ref="I351:R351" si="110">SUM(I352:I353)</f>
        <v>1631704</v>
      </c>
      <c r="J351" s="26">
        <f t="shared" si="110"/>
        <v>0</v>
      </c>
      <c r="K351" s="26">
        <f t="shared" si="110"/>
        <v>1135827</v>
      </c>
      <c r="L351" s="26">
        <f t="shared" si="110"/>
        <v>0</v>
      </c>
      <c r="M351" s="26">
        <f t="shared" si="110"/>
        <v>1096369</v>
      </c>
      <c r="N351" s="26">
        <f t="shared" si="110"/>
        <v>1809948</v>
      </c>
      <c r="O351" s="26">
        <f t="shared" si="110"/>
        <v>313559</v>
      </c>
      <c r="P351" s="27">
        <f t="shared" si="110"/>
        <v>1089401.34334482</v>
      </c>
      <c r="Q351" s="26">
        <f t="shared" si="110"/>
        <v>1165562.6004935475</v>
      </c>
      <c r="R351" s="26">
        <f t="shared" si="110"/>
        <v>1245962.5258942922</v>
      </c>
    </row>
    <row r="352" spans="1:18" s="31" customFormat="1" x14ac:dyDescent="0.25">
      <c r="A352" s="29"/>
      <c r="B352" s="32"/>
      <c r="C352" s="33"/>
      <c r="D352" s="34"/>
      <c r="E352" s="34"/>
      <c r="F352" s="24" t="s">
        <v>369</v>
      </c>
      <c r="G352" s="30" t="s">
        <v>20</v>
      </c>
      <c r="H352" s="38">
        <v>0</v>
      </c>
      <c r="I352" s="35">
        <v>1540147</v>
      </c>
      <c r="J352" s="38">
        <v>0</v>
      </c>
      <c r="K352" s="35">
        <v>1135827</v>
      </c>
      <c r="L352" s="38">
        <v>0</v>
      </c>
      <c r="M352" s="35">
        <v>1096369</v>
      </c>
      <c r="N352" s="38">
        <v>0</v>
      </c>
      <c r="O352" s="35">
        <v>313559</v>
      </c>
      <c r="P352" s="52">
        <f>((O352*3)+M352)/2*$P$2*$P$3</f>
        <v>1089401.34334482</v>
      </c>
      <c r="Q352" s="53">
        <f>P352*$Q$2*$Q$3</f>
        <v>1165562.6004935475</v>
      </c>
      <c r="R352" s="53">
        <f>Q352*$R$2*$R$3</f>
        <v>1245962.5258942922</v>
      </c>
    </row>
    <row r="353" spans="1:18" s="31" customFormat="1" x14ac:dyDescent="0.25">
      <c r="A353" s="29"/>
      <c r="B353" s="32"/>
      <c r="C353" s="33"/>
      <c r="D353" s="34"/>
      <c r="E353" s="34"/>
      <c r="F353" s="24" t="s">
        <v>369</v>
      </c>
      <c r="G353" s="30" t="s">
        <v>150</v>
      </c>
      <c r="H353" s="35">
        <v>3750000</v>
      </c>
      <c r="I353" s="35">
        <v>91557</v>
      </c>
      <c r="J353" s="38"/>
      <c r="K353" s="38"/>
      <c r="L353" s="38"/>
      <c r="M353" s="38"/>
      <c r="N353" s="35">
        <v>1809948</v>
      </c>
      <c r="O353" s="38">
        <v>0</v>
      </c>
      <c r="P353" s="58"/>
      <c r="Q353" s="53"/>
      <c r="R353" s="59"/>
    </row>
    <row r="354" spans="1:18" s="31" customFormat="1" x14ac:dyDescent="0.25">
      <c r="A354" s="29"/>
      <c r="B354" s="32"/>
      <c r="C354" s="33"/>
      <c r="D354" s="34"/>
      <c r="E354" s="23" t="s">
        <v>370</v>
      </c>
      <c r="F354" s="24"/>
      <c r="G354" s="30" t="s">
        <v>1</v>
      </c>
      <c r="H354" s="26">
        <f>H355</f>
        <v>0</v>
      </c>
      <c r="I354" s="26">
        <f t="shared" ref="I354:R354" si="111">I355</f>
        <v>415140</v>
      </c>
      <c r="J354" s="26">
        <f t="shared" si="111"/>
        <v>0</v>
      </c>
      <c r="K354" s="26">
        <f t="shared" si="111"/>
        <v>474753</v>
      </c>
      <c r="L354" s="26">
        <f t="shared" si="111"/>
        <v>0</v>
      </c>
      <c r="M354" s="26">
        <f t="shared" si="111"/>
        <v>1000437</v>
      </c>
      <c r="N354" s="26">
        <f t="shared" si="111"/>
        <v>519587</v>
      </c>
      <c r="O354" s="26">
        <f t="shared" si="111"/>
        <v>129960</v>
      </c>
      <c r="P354" s="27">
        <f t="shared" si="111"/>
        <v>417011.49187919998</v>
      </c>
      <c r="Q354" s="26">
        <f t="shared" si="111"/>
        <v>446165.22815923084</v>
      </c>
      <c r="R354" s="26">
        <f t="shared" si="111"/>
        <v>476941.48251504055</v>
      </c>
    </row>
    <row r="355" spans="1:18" s="31" customFormat="1" x14ac:dyDescent="0.25">
      <c r="A355" s="29"/>
      <c r="B355" s="32"/>
      <c r="C355" s="33"/>
      <c r="D355" s="34"/>
      <c r="E355" s="34"/>
      <c r="F355" s="24" t="s">
        <v>371</v>
      </c>
      <c r="G355" s="30" t="s">
        <v>20</v>
      </c>
      <c r="H355" s="38">
        <v>0</v>
      </c>
      <c r="I355" s="35">
        <v>415140</v>
      </c>
      <c r="J355" s="38">
        <v>0</v>
      </c>
      <c r="K355" s="35">
        <v>474753</v>
      </c>
      <c r="L355" s="38">
        <v>0</v>
      </c>
      <c r="M355" s="35">
        <v>1000437</v>
      </c>
      <c r="N355" s="35">
        <v>519587</v>
      </c>
      <c r="O355" s="35">
        <v>129960</v>
      </c>
      <c r="P355" s="52">
        <f>((O355*3*$P$2*$P$3))</f>
        <v>417011.49187919998</v>
      </c>
      <c r="Q355" s="53">
        <f>P355*$Q$2*$Q$3</f>
        <v>446165.22815923084</v>
      </c>
      <c r="R355" s="53">
        <f>Q355*$R$2*$R$3</f>
        <v>476941.48251504055</v>
      </c>
    </row>
    <row r="356" spans="1:18" s="31" customFormat="1" x14ac:dyDescent="0.25">
      <c r="A356" s="29"/>
      <c r="B356" s="22" t="s">
        <v>372</v>
      </c>
      <c r="C356" s="22"/>
      <c r="D356" s="23"/>
      <c r="E356" s="23"/>
      <c r="F356" s="24"/>
      <c r="G356" s="30" t="s">
        <v>1</v>
      </c>
      <c r="H356" s="26">
        <f>H357</f>
        <v>468178385</v>
      </c>
      <c r="I356" s="26">
        <f t="shared" ref="I356:R357" si="112">I357</f>
        <v>435190026</v>
      </c>
      <c r="J356" s="26">
        <f t="shared" si="112"/>
        <v>505452661</v>
      </c>
      <c r="K356" s="26">
        <f t="shared" si="112"/>
        <v>409468994</v>
      </c>
      <c r="L356" s="26">
        <f t="shared" si="112"/>
        <v>583814732</v>
      </c>
      <c r="M356" s="26">
        <f t="shared" si="112"/>
        <v>479656527</v>
      </c>
      <c r="N356" s="26">
        <f t="shared" si="112"/>
        <v>520751802</v>
      </c>
      <c r="O356" s="26">
        <f t="shared" si="112"/>
        <v>157405322</v>
      </c>
      <c r="P356" s="27">
        <f t="shared" si="112"/>
        <v>500470244.16693324</v>
      </c>
      <c r="Q356" s="26">
        <f t="shared" si="112"/>
        <v>535442468.90148705</v>
      </c>
      <c r="R356" s="26">
        <f t="shared" si="112"/>
        <v>572359815.09914613</v>
      </c>
    </row>
    <row r="357" spans="1:18" s="31" customFormat="1" x14ac:dyDescent="0.25">
      <c r="A357" s="29"/>
      <c r="B357" s="32"/>
      <c r="C357" s="22" t="s">
        <v>373</v>
      </c>
      <c r="D357" s="23"/>
      <c r="E357" s="23"/>
      <c r="F357" s="24"/>
      <c r="G357" s="30" t="s">
        <v>1</v>
      </c>
      <c r="H357" s="26">
        <f>H358</f>
        <v>468178385</v>
      </c>
      <c r="I357" s="26">
        <f t="shared" si="112"/>
        <v>435190026</v>
      </c>
      <c r="J357" s="26">
        <f t="shared" si="112"/>
        <v>505452661</v>
      </c>
      <c r="K357" s="26">
        <f t="shared" si="112"/>
        <v>409468994</v>
      </c>
      <c r="L357" s="26">
        <f t="shared" si="112"/>
        <v>583814732</v>
      </c>
      <c r="M357" s="26">
        <f t="shared" si="112"/>
        <v>479656527</v>
      </c>
      <c r="N357" s="26">
        <f t="shared" si="112"/>
        <v>520751802</v>
      </c>
      <c r="O357" s="26">
        <f t="shared" si="112"/>
        <v>157405322</v>
      </c>
      <c r="P357" s="27">
        <f t="shared" si="112"/>
        <v>500470244.16693324</v>
      </c>
      <c r="Q357" s="26">
        <f t="shared" si="112"/>
        <v>535442468.90148705</v>
      </c>
      <c r="R357" s="26">
        <f t="shared" si="112"/>
        <v>572359815.09914613</v>
      </c>
    </row>
    <row r="358" spans="1:18" s="31" customFormat="1" x14ac:dyDescent="0.25">
      <c r="A358" s="29"/>
      <c r="B358" s="32"/>
      <c r="C358" s="33"/>
      <c r="D358" s="23" t="s">
        <v>374</v>
      </c>
      <c r="E358" s="23"/>
      <c r="F358" s="24"/>
      <c r="G358" s="30" t="s">
        <v>1</v>
      </c>
      <c r="H358" s="26">
        <f>H359+H367+H377+H382+H384+H410+H413+H417+H419+H438+H462+H467</f>
        <v>468178385</v>
      </c>
      <c r="I358" s="26">
        <f t="shared" ref="I358:R358" si="113">I359+I367+I377+I382+I384+I410+I413+I417+I419+I438+I462+I467</f>
        <v>435190026</v>
      </c>
      <c r="J358" s="26">
        <f t="shared" si="113"/>
        <v>505452661</v>
      </c>
      <c r="K358" s="26">
        <f t="shared" si="113"/>
        <v>409468994</v>
      </c>
      <c r="L358" s="26">
        <f t="shared" si="113"/>
        <v>583814732</v>
      </c>
      <c r="M358" s="26">
        <f t="shared" si="113"/>
        <v>479656527</v>
      </c>
      <c r="N358" s="26">
        <f t="shared" si="113"/>
        <v>520751802</v>
      </c>
      <c r="O358" s="26">
        <f t="shared" si="113"/>
        <v>157405322</v>
      </c>
      <c r="P358" s="27">
        <f t="shared" si="113"/>
        <v>500470244.16693324</v>
      </c>
      <c r="Q358" s="26">
        <f t="shared" si="113"/>
        <v>535442468.90148705</v>
      </c>
      <c r="R358" s="26">
        <f t="shared" si="113"/>
        <v>572359815.09914613</v>
      </c>
    </row>
    <row r="359" spans="1:18" s="31" customFormat="1" x14ac:dyDescent="0.25">
      <c r="A359" s="29"/>
      <c r="B359" s="32"/>
      <c r="C359" s="33"/>
      <c r="D359" s="34"/>
      <c r="E359" s="23" t="s">
        <v>375</v>
      </c>
      <c r="F359" s="24"/>
      <c r="G359" s="30" t="s">
        <v>1</v>
      </c>
      <c r="H359" s="26">
        <f>SUM(H360:H366)</f>
        <v>7227665</v>
      </c>
      <c r="I359" s="26">
        <f t="shared" ref="I359:R359" si="114">SUM(I360:I366)</f>
        <v>4458901</v>
      </c>
      <c r="J359" s="26">
        <f t="shared" si="114"/>
        <v>4819124</v>
      </c>
      <c r="K359" s="26">
        <f t="shared" si="114"/>
        <v>2100408</v>
      </c>
      <c r="L359" s="26">
        <f t="shared" si="114"/>
        <v>50774474</v>
      </c>
      <c r="M359" s="26">
        <f t="shared" si="114"/>
        <v>1812447</v>
      </c>
      <c r="N359" s="26">
        <f t="shared" si="114"/>
        <v>27230269</v>
      </c>
      <c r="O359" s="26">
        <f t="shared" si="114"/>
        <v>527902</v>
      </c>
      <c r="P359" s="27">
        <f t="shared" si="114"/>
        <v>1816244.5229045099</v>
      </c>
      <c r="Q359" s="26">
        <f t="shared" si="114"/>
        <v>1943220.1935321847</v>
      </c>
      <c r="R359" s="26">
        <f t="shared" si="114"/>
        <v>2077262.550871938</v>
      </c>
    </row>
    <row r="360" spans="1:18" s="31" customFormat="1" ht="21" x14ac:dyDescent="0.25">
      <c r="A360" s="29"/>
      <c r="B360" s="32"/>
      <c r="C360" s="33"/>
      <c r="D360" s="34"/>
      <c r="E360" s="34"/>
      <c r="F360" s="24" t="s">
        <v>376</v>
      </c>
      <c r="G360" s="30" t="s">
        <v>150</v>
      </c>
      <c r="H360" s="38"/>
      <c r="I360" s="38"/>
      <c r="J360" s="38"/>
      <c r="K360" s="38"/>
      <c r="L360" s="35">
        <v>47256</v>
      </c>
      <c r="M360" s="38">
        <v>0</v>
      </c>
      <c r="N360" s="35">
        <v>30269</v>
      </c>
      <c r="O360" s="38">
        <v>0</v>
      </c>
      <c r="P360" s="58"/>
      <c r="Q360" s="53"/>
      <c r="R360" s="59"/>
    </row>
    <row r="361" spans="1:18" s="31" customFormat="1" x14ac:dyDescent="0.25">
      <c r="A361" s="29"/>
      <c r="B361" s="32"/>
      <c r="C361" s="33"/>
      <c r="D361" s="34"/>
      <c r="E361" s="34"/>
      <c r="F361" s="24" t="s">
        <v>377</v>
      </c>
      <c r="G361" s="30" t="s">
        <v>152</v>
      </c>
      <c r="H361" s="38">
        <v>0</v>
      </c>
      <c r="I361" s="35">
        <v>36071</v>
      </c>
      <c r="J361" s="38">
        <v>0</v>
      </c>
      <c r="K361" s="35">
        <v>23134</v>
      </c>
      <c r="L361" s="38">
        <v>0</v>
      </c>
      <c r="M361" s="35">
        <v>18284</v>
      </c>
      <c r="N361" s="38">
        <v>0</v>
      </c>
      <c r="O361" s="35">
        <v>9532</v>
      </c>
      <c r="P361" s="52">
        <f>((O361*3)+M361)/2*$P$2*$P$3</f>
        <v>25071.1741296</v>
      </c>
      <c r="Q361" s="53">
        <f>P361*$Q$2*$Q$3</f>
        <v>26823.92774200362</v>
      </c>
      <c r="R361" s="53">
        <f>Q361*$R$2*$R$3</f>
        <v>28674.228865683162</v>
      </c>
    </row>
    <row r="362" spans="1:18" s="31" customFormat="1" x14ac:dyDescent="0.25">
      <c r="A362" s="29"/>
      <c r="B362" s="32"/>
      <c r="C362" s="33"/>
      <c r="D362" s="34"/>
      <c r="E362" s="34"/>
      <c r="F362" s="24" t="s">
        <v>378</v>
      </c>
      <c r="G362" s="30" t="s">
        <v>155</v>
      </c>
      <c r="H362" s="35">
        <v>5296355</v>
      </c>
      <c r="I362" s="35">
        <v>3850009</v>
      </c>
      <c r="J362" s="35">
        <v>4819124</v>
      </c>
      <c r="K362" s="35">
        <v>2077274</v>
      </c>
      <c r="L362" s="38">
        <v>0</v>
      </c>
      <c r="M362" s="35">
        <v>1794163</v>
      </c>
      <c r="N362" s="35">
        <v>2100000</v>
      </c>
      <c r="O362" s="35">
        <v>518370</v>
      </c>
      <c r="P362" s="52">
        <f>((O362*3)+M362)/2*$P$2*$P$3</f>
        <v>1791173.34877491</v>
      </c>
      <c r="Q362" s="53">
        <f>P362*$Q$2*$Q$3</f>
        <v>1916396.265790181</v>
      </c>
      <c r="R362" s="53">
        <f>Q362*$R$2*$R$3</f>
        <v>2048588.3220062549</v>
      </c>
    </row>
    <row r="363" spans="1:18" s="31" customFormat="1" x14ac:dyDescent="0.25">
      <c r="A363" s="29"/>
      <c r="B363" s="32"/>
      <c r="C363" s="33"/>
      <c r="D363" s="34"/>
      <c r="E363" s="34"/>
      <c r="F363" s="24" t="s">
        <v>378</v>
      </c>
      <c r="G363" s="30" t="s">
        <v>152</v>
      </c>
      <c r="H363" s="35">
        <v>1931310</v>
      </c>
      <c r="I363" s="35">
        <v>572821</v>
      </c>
      <c r="J363" s="38">
        <v>0</v>
      </c>
      <c r="K363" s="38">
        <v>0</v>
      </c>
      <c r="L363" s="35">
        <v>5727218</v>
      </c>
      <c r="M363" s="38">
        <v>0</v>
      </c>
      <c r="N363" s="38"/>
      <c r="O363" s="38"/>
      <c r="P363" s="58"/>
      <c r="Q363" s="59"/>
      <c r="R363" s="59"/>
    </row>
    <row r="364" spans="1:18" s="31" customFormat="1" x14ac:dyDescent="0.25">
      <c r="A364" s="29"/>
      <c r="B364" s="32"/>
      <c r="C364" s="33"/>
      <c r="D364" s="34"/>
      <c r="E364" s="34"/>
      <c r="F364" s="24" t="s">
        <v>379</v>
      </c>
      <c r="G364" s="30" t="s">
        <v>152</v>
      </c>
      <c r="H364" s="38"/>
      <c r="I364" s="38"/>
      <c r="J364" s="38"/>
      <c r="K364" s="38"/>
      <c r="L364" s="38"/>
      <c r="M364" s="38"/>
      <c r="N364" s="35">
        <v>20000000</v>
      </c>
      <c r="O364" s="38">
        <v>0</v>
      </c>
      <c r="P364" s="58"/>
      <c r="Q364" s="53"/>
      <c r="R364" s="59"/>
    </row>
    <row r="365" spans="1:18" s="31" customFormat="1" x14ac:dyDescent="0.25">
      <c r="A365" s="29"/>
      <c r="B365" s="32"/>
      <c r="C365" s="33"/>
      <c r="D365" s="34"/>
      <c r="E365" s="34"/>
      <c r="F365" s="24" t="s">
        <v>380</v>
      </c>
      <c r="G365" s="30" t="s">
        <v>150</v>
      </c>
      <c r="H365" s="38"/>
      <c r="I365" s="38"/>
      <c r="J365" s="38"/>
      <c r="K365" s="38"/>
      <c r="L365" s="38"/>
      <c r="M365" s="38"/>
      <c r="N365" s="35">
        <v>100000</v>
      </c>
      <c r="O365" s="38">
        <v>0</v>
      </c>
      <c r="P365" s="58"/>
      <c r="Q365" s="53"/>
      <c r="R365" s="59"/>
    </row>
    <row r="366" spans="1:18" s="31" customFormat="1" x14ac:dyDescent="0.25">
      <c r="A366" s="29"/>
      <c r="B366" s="32"/>
      <c r="C366" s="33"/>
      <c r="D366" s="34"/>
      <c r="E366" s="34"/>
      <c r="F366" s="24" t="s">
        <v>380</v>
      </c>
      <c r="G366" s="30" t="s">
        <v>152</v>
      </c>
      <c r="H366" s="38"/>
      <c r="I366" s="38"/>
      <c r="J366" s="38"/>
      <c r="K366" s="38"/>
      <c r="L366" s="35">
        <v>45000000</v>
      </c>
      <c r="M366" s="38">
        <v>0</v>
      </c>
      <c r="N366" s="35">
        <v>5000000</v>
      </c>
      <c r="O366" s="38">
        <v>0</v>
      </c>
      <c r="P366" s="58"/>
      <c r="Q366" s="53"/>
      <c r="R366" s="59"/>
    </row>
    <row r="367" spans="1:18" s="31" customFormat="1" x14ac:dyDescent="0.25">
      <c r="A367" s="29"/>
      <c r="B367" s="32"/>
      <c r="C367" s="33"/>
      <c r="D367" s="34"/>
      <c r="E367" s="23" t="s">
        <v>381</v>
      </c>
      <c r="F367" s="24"/>
      <c r="G367" s="30" t="s">
        <v>1</v>
      </c>
      <c r="H367" s="26">
        <f>SUM(H368:H376)</f>
        <v>26214450</v>
      </c>
      <c r="I367" s="26">
        <f t="shared" ref="I367:R367" si="115">SUM(I368:I376)</f>
        <v>18927799</v>
      </c>
      <c r="J367" s="26">
        <f t="shared" si="115"/>
        <v>27795673</v>
      </c>
      <c r="K367" s="26">
        <f t="shared" si="115"/>
        <v>9586740</v>
      </c>
      <c r="L367" s="26">
        <f t="shared" si="115"/>
        <v>20406664</v>
      </c>
      <c r="M367" s="26">
        <f t="shared" si="115"/>
        <v>2417925</v>
      </c>
      <c r="N367" s="26">
        <f t="shared" si="115"/>
        <v>20174460</v>
      </c>
      <c r="O367" s="26">
        <f t="shared" si="115"/>
        <v>666798</v>
      </c>
      <c r="P367" s="27">
        <f t="shared" si="115"/>
        <v>1495036.45287543</v>
      </c>
      <c r="Q367" s="26">
        <f t="shared" si="115"/>
        <v>1583350.5536587741</v>
      </c>
      <c r="R367" s="26">
        <f t="shared" si="115"/>
        <v>1675361.6972438793</v>
      </c>
    </row>
    <row r="368" spans="1:18" s="31" customFormat="1" x14ac:dyDescent="0.25">
      <c r="A368" s="29"/>
      <c r="B368" s="32"/>
      <c r="C368" s="33"/>
      <c r="D368" s="34"/>
      <c r="E368" s="34"/>
      <c r="F368" s="24" t="s">
        <v>382</v>
      </c>
      <c r="G368" s="30" t="s">
        <v>155</v>
      </c>
      <c r="H368" s="35">
        <v>23000000</v>
      </c>
      <c r="I368" s="35">
        <v>16657243</v>
      </c>
      <c r="J368" s="35">
        <v>25000000</v>
      </c>
      <c r="K368" s="38">
        <v>0</v>
      </c>
      <c r="L368" s="38">
        <v>0</v>
      </c>
      <c r="M368" s="35">
        <v>61395</v>
      </c>
      <c r="N368" s="35">
        <v>19516000</v>
      </c>
      <c r="O368" s="35">
        <v>495878</v>
      </c>
      <c r="P368" s="52">
        <f>((O368*3)+M368)/2*$P$2*$P$3</f>
        <v>828412.45287543</v>
      </c>
      <c r="Q368" s="53">
        <f>P368*$Q$2*$Q$3</f>
        <v>886327.68699377391</v>
      </c>
      <c r="R368" s="53">
        <f>Q368*$R$2*$R$3</f>
        <v>947466.12767876103</v>
      </c>
    </row>
    <row r="369" spans="1:18" s="31" customFormat="1" x14ac:dyDescent="0.25">
      <c r="A369" s="29"/>
      <c r="B369" s="32"/>
      <c r="C369" s="33"/>
      <c r="D369" s="34"/>
      <c r="E369" s="34"/>
      <c r="F369" s="24" t="s">
        <v>382</v>
      </c>
      <c r="G369" s="30" t="s">
        <v>152</v>
      </c>
      <c r="H369" s="38"/>
      <c r="I369" s="38"/>
      <c r="J369" s="38"/>
      <c r="K369" s="38"/>
      <c r="L369" s="35">
        <v>10516417</v>
      </c>
      <c r="M369" s="38">
        <v>0</v>
      </c>
      <c r="N369" s="38"/>
      <c r="O369" s="38"/>
      <c r="P369" s="58"/>
      <c r="Q369" s="59"/>
      <c r="R369" s="59"/>
    </row>
    <row r="370" spans="1:18" s="31" customFormat="1" x14ac:dyDescent="0.25">
      <c r="A370" s="29"/>
      <c r="B370" s="32"/>
      <c r="C370" s="33"/>
      <c r="D370" s="34"/>
      <c r="E370" s="34"/>
      <c r="F370" s="24" t="s">
        <v>383</v>
      </c>
      <c r="G370" s="30" t="s">
        <v>20</v>
      </c>
      <c r="H370" s="38"/>
      <c r="I370" s="38"/>
      <c r="J370" s="38">
        <v>0</v>
      </c>
      <c r="K370" s="35">
        <v>8847001</v>
      </c>
      <c r="L370" s="38"/>
      <c r="M370" s="38"/>
      <c r="N370" s="38"/>
      <c r="O370" s="38"/>
      <c r="P370" s="58"/>
      <c r="Q370" s="59"/>
      <c r="R370" s="59"/>
    </row>
    <row r="371" spans="1:18" s="31" customFormat="1" x14ac:dyDescent="0.25">
      <c r="A371" s="29"/>
      <c r="B371" s="32"/>
      <c r="C371" s="33"/>
      <c r="D371" s="34"/>
      <c r="E371" s="34"/>
      <c r="F371" s="24" t="s">
        <v>384</v>
      </c>
      <c r="G371" s="30" t="s">
        <v>152</v>
      </c>
      <c r="H371" s="35">
        <v>50000</v>
      </c>
      <c r="I371" s="38">
        <v>0</v>
      </c>
      <c r="J371" s="38"/>
      <c r="K371" s="38"/>
      <c r="L371" s="38"/>
      <c r="M371" s="38"/>
      <c r="N371" s="38"/>
      <c r="O371" s="38"/>
      <c r="P371" s="58"/>
      <c r="Q371" s="59"/>
      <c r="R371" s="59"/>
    </row>
    <row r="372" spans="1:18" s="31" customFormat="1" x14ac:dyDescent="0.25">
      <c r="A372" s="29"/>
      <c r="B372" s="32"/>
      <c r="C372" s="33"/>
      <c r="D372" s="34"/>
      <c r="E372" s="34"/>
      <c r="F372" s="24" t="s">
        <v>385</v>
      </c>
      <c r="G372" s="30" t="s">
        <v>152</v>
      </c>
      <c r="H372" s="35">
        <v>1152450</v>
      </c>
      <c r="I372" s="35">
        <v>768300</v>
      </c>
      <c r="J372" s="38"/>
      <c r="K372" s="38"/>
      <c r="L372" s="38"/>
      <c r="M372" s="38"/>
      <c r="N372" s="38"/>
      <c r="O372" s="38"/>
      <c r="P372" s="58"/>
      <c r="Q372" s="59"/>
      <c r="R372" s="59"/>
    </row>
    <row r="373" spans="1:18" s="31" customFormat="1" x14ac:dyDescent="0.25">
      <c r="A373" s="29"/>
      <c r="B373" s="32"/>
      <c r="C373" s="33"/>
      <c r="D373" s="34"/>
      <c r="E373" s="34"/>
      <c r="F373" s="24" t="s">
        <v>386</v>
      </c>
      <c r="G373" s="30" t="s">
        <v>155</v>
      </c>
      <c r="H373" s="35">
        <v>12000</v>
      </c>
      <c r="I373" s="38">
        <v>0</v>
      </c>
      <c r="J373" s="38"/>
      <c r="K373" s="38"/>
      <c r="L373" s="38"/>
      <c r="M373" s="38"/>
      <c r="N373" s="38"/>
      <c r="O373" s="38"/>
      <c r="P373" s="58"/>
      <c r="Q373" s="59"/>
      <c r="R373" s="59"/>
    </row>
    <row r="374" spans="1:18" s="31" customFormat="1" x14ac:dyDescent="0.25">
      <c r="A374" s="29"/>
      <c r="B374" s="32"/>
      <c r="C374" s="33"/>
      <c r="D374" s="34"/>
      <c r="E374" s="34"/>
      <c r="F374" s="24" t="s">
        <v>387</v>
      </c>
      <c r="G374" s="30" t="s">
        <v>155</v>
      </c>
      <c r="H374" s="35">
        <v>2000000</v>
      </c>
      <c r="I374" s="35">
        <v>666535</v>
      </c>
      <c r="J374" s="35">
        <v>2000000</v>
      </c>
      <c r="K374" s="35">
        <v>174407</v>
      </c>
      <c r="L374" s="35">
        <v>9000000</v>
      </c>
      <c r="M374" s="35">
        <v>144933</v>
      </c>
      <c r="N374" s="35">
        <v>50000</v>
      </c>
      <c r="O374" s="35">
        <v>48738</v>
      </c>
      <c r="P374" s="52"/>
      <c r="Q374" s="53"/>
      <c r="R374" s="53"/>
    </row>
    <row r="375" spans="1:18" s="31" customFormat="1" x14ac:dyDescent="0.25">
      <c r="A375" s="29"/>
      <c r="B375" s="32"/>
      <c r="C375" s="33"/>
      <c r="D375" s="34"/>
      <c r="E375" s="34"/>
      <c r="F375" s="24" t="s">
        <v>388</v>
      </c>
      <c r="G375" s="30" t="s">
        <v>20</v>
      </c>
      <c r="H375" s="38">
        <v>0</v>
      </c>
      <c r="I375" s="35">
        <v>833902</v>
      </c>
      <c r="J375" s="35">
        <v>795673</v>
      </c>
      <c r="K375" s="35">
        <v>532475</v>
      </c>
      <c r="L375" s="35">
        <v>890247</v>
      </c>
      <c r="M375" s="35">
        <v>647917</v>
      </c>
      <c r="N375" s="35">
        <v>606960</v>
      </c>
      <c r="O375" s="35">
        <v>122042</v>
      </c>
      <c r="P375" s="36">
        <v>665124</v>
      </c>
      <c r="Q375" s="37">
        <v>695418</v>
      </c>
      <c r="R375" s="37">
        <v>726180</v>
      </c>
    </row>
    <row r="376" spans="1:18" s="31" customFormat="1" x14ac:dyDescent="0.25">
      <c r="A376" s="29"/>
      <c r="B376" s="32"/>
      <c r="C376" s="33"/>
      <c r="D376" s="34"/>
      <c r="E376" s="34"/>
      <c r="F376" s="24" t="s">
        <v>389</v>
      </c>
      <c r="G376" s="30" t="s">
        <v>152</v>
      </c>
      <c r="H376" s="38">
        <v>0</v>
      </c>
      <c r="I376" s="35">
        <v>1819</v>
      </c>
      <c r="J376" s="38">
        <v>0</v>
      </c>
      <c r="K376" s="35">
        <v>32857</v>
      </c>
      <c r="L376" s="38">
        <v>0</v>
      </c>
      <c r="M376" s="35">
        <v>1563680</v>
      </c>
      <c r="N376" s="35">
        <v>1500</v>
      </c>
      <c r="O376" s="38">
        <v>140</v>
      </c>
      <c r="P376" s="52">
        <v>1500</v>
      </c>
      <c r="Q376" s="53">
        <f>P376*$Q$2*$Q$3</f>
        <v>1604.866665</v>
      </c>
      <c r="R376" s="53">
        <f>Q376*$R$2*$R$3</f>
        <v>1715.5695651183676</v>
      </c>
    </row>
    <row r="377" spans="1:18" s="31" customFormat="1" x14ac:dyDescent="0.25">
      <c r="A377" s="29"/>
      <c r="B377" s="32"/>
      <c r="C377" s="33"/>
      <c r="D377" s="34"/>
      <c r="E377" s="23" t="s">
        <v>390</v>
      </c>
      <c r="F377" s="24"/>
      <c r="G377" s="30" t="s">
        <v>1</v>
      </c>
      <c r="H377" s="26">
        <f>SUM(H378:H381)</f>
        <v>129113882</v>
      </c>
      <c r="I377" s="26">
        <f t="shared" ref="I377:R377" si="116">SUM(I378:I381)</f>
        <v>107211492</v>
      </c>
      <c r="J377" s="26">
        <f t="shared" si="116"/>
        <v>152694464</v>
      </c>
      <c r="K377" s="26">
        <f t="shared" si="116"/>
        <v>99769215</v>
      </c>
      <c r="L377" s="26">
        <f t="shared" si="116"/>
        <v>142573121</v>
      </c>
      <c r="M377" s="26">
        <f t="shared" si="116"/>
        <v>149849145</v>
      </c>
      <c r="N377" s="26">
        <f t="shared" si="116"/>
        <v>121404400</v>
      </c>
      <c r="O377" s="26">
        <f t="shared" si="116"/>
        <v>38470585</v>
      </c>
      <c r="P377" s="27">
        <f t="shared" si="116"/>
        <v>141860115.47940299</v>
      </c>
      <c r="Q377" s="26">
        <f t="shared" si="116"/>
        <v>151777713.61729622</v>
      </c>
      <c r="R377" s="26">
        <f t="shared" si="116"/>
        <v>162247264.41376051</v>
      </c>
    </row>
    <row r="378" spans="1:18" s="31" customFormat="1" x14ac:dyDescent="0.25">
      <c r="A378" s="29"/>
      <c r="B378" s="32"/>
      <c r="C378" s="33"/>
      <c r="D378" s="34"/>
      <c r="E378" s="34"/>
      <c r="F378" s="24" t="s">
        <v>391</v>
      </c>
      <c r="G378" s="30" t="s">
        <v>150</v>
      </c>
      <c r="H378" s="38">
        <v>0</v>
      </c>
      <c r="I378" s="35">
        <v>38984</v>
      </c>
      <c r="J378" s="38">
        <v>0</v>
      </c>
      <c r="K378" s="35">
        <v>100168</v>
      </c>
      <c r="L378" s="38">
        <v>0</v>
      </c>
      <c r="M378" s="35">
        <v>9507</v>
      </c>
      <c r="N378" s="38">
        <v>0</v>
      </c>
      <c r="O378" s="35">
        <v>3023</v>
      </c>
      <c r="P378" s="52">
        <f>((O378*3)+M378)/2*$P$2*$P$3</f>
        <v>9934.3457899200002</v>
      </c>
      <c r="Q378" s="53">
        <f>P378*$Q$2*$Q$3</f>
        <v>10628.866931217135</v>
      </c>
      <c r="R378" s="53">
        <f>Q378*$R$2*$R$3</f>
        <v>11362.040857699028</v>
      </c>
    </row>
    <row r="379" spans="1:18" s="31" customFormat="1" x14ac:dyDescent="0.25">
      <c r="A379" s="29"/>
      <c r="B379" s="32"/>
      <c r="C379" s="33"/>
      <c r="D379" s="34"/>
      <c r="E379" s="34"/>
      <c r="F379" s="24" t="s">
        <v>391</v>
      </c>
      <c r="G379" s="30" t="s">
        <v>152</v>
      </c>
      <c r="H379" s="35">
        <v>8063182</v>
      </c>
      <c r="I379" s="35">
        <v>9174226</v>
      </c>
      <c r="J379" s="35">
        <v>9184464</v>
      </c>
      <c r="K379" s="35">
        <v>8422717</v>
      </c>
      <c r="L379" s="35">
        <v>8226120</v>
      </c>
      <c r="M379" s="35">
        <v>9230994</v>
      </c>
      <c r="N379" s="35">
        <v>8647400</v>
      </c>
      <c r="O379" s="35">
        <v>2206851</v>
      </c>
      <c r="P379" s="52">
        <f>((O379*3)+M379)/2*$P$2*$P$3</f>
        <v>8477322.8468544893</v>
      </c>
      <c r="Q379" s="53">
        <f>P379*$Q$2*$Q$3</f>
        <v>9069981.8969064467</v>
      </c>
      <c r="R379" s="53">
        <f>Q379*$R$2*$R$3</f>
        <v>9695624.713164106</v>
      </c>
    </row>
    <row r="380" spans="1:18" s="31" customFormat="1" x14ac:dyDescent="0.25">
      <c r="A380" s="29"/>
      <c r="B380" s="32"/>
      <c r="C380" s="33"/>
      <c r="D380" s="34"/>
      <c r="E380" s="34"/>
      <c r="F380" s="24" t="s">
        <v>392</v>
      </c>
      <c r="G380" s="30" t="s">
        <v>152</v>
      </c>
      <c r="H380" s="35">
        <v>120337700</v>
      </c>
      <c r="I380" s="35">
        <v>96791935</v>
      </c>
      <c r="J380" s="35">
        <v>142800000</v>
      </c>
      <c r="K380" s="35">
        <v>89613934</v>
      </c>
      <c r="L380" s="35">
        <v>133000001</v>
      </c>
      <c r="M380" s="35">
        <v>139059309</v>
      </c>
      <c r="N380" s="35">
        <v>111200000</v>
      </c>
      <c r="O380" s="35">
        <v>35613725</v>
      </c>
      <c r="P380" s="52">
        <f>((O380*3)+M380)/2*$P$2*$P$3</f>
        <v>131506268.19362028</v>
      </c>
      <c r="Q380" s="53">
        <f>P380*$Q$2*$Q$3</f>
        <v>140700017.37499395</v>
      </c>
      <c r="R380" s="53">
        <f>Q380*$R$2*$R$3</f>
        <v>150405434.22351235</v>
      </c>
    </row>
    <row r="381" spans="1:18" s="31" customFormat="1" x14ac:dyDescent="0.25">
      <c r="A381" s="29"/>
      <c r="B381" s="32"/>
      <c r="C381" s="33"/>
      <c r="D381" s="34"/>
      <c r="E381" s="34"/>
      <c r="F381" s="24" t="s">
        <v>393</v>
      </c>
      <c r="G381" s="30" t="s">
        <v>152</v>
      </c>
      <c r="H381" s="35">
        <v>713000</v>
      </c>
      <c r="I381" s="35">
        <v>1206347</v>
      </c>
      <c r="J381" s="35">
        <v>710000</v>
      </c>
      <c r="K381" s="35">
        <v>1632396</v>
      </c>
      <c r="L381" s="35">
        <v>1347000</v>
      </c>
      <c r="M381" s="35">
        <v>1549335</v>
      </c>
      <c r="N381" s="35">
        <v>1557000</v>
      </c>
      <c r="O381" s="35">
        <v>646986</v>
      </c>
      <c r="P381" s="52">
        <f>((O381*3)+M381)/2*$P$2*$P$3</f>
        <v>1866590.0931383101</v>
      </c>
      <c r="Q381" s="53">
        <f>P381*$Q$2*$Q$3</f>
        <v>1997085.4784646127</v>
      </c>
      <c r="R381" s="53">
        <f>Q381*$R$2*$R$3</f>
        <v>2134843.4362263628</v>
      </c>
    </row>
    <row r="382" spans="1:18" s="31" customFormat="1" x14ac:dyDescent="0.25">
      <c r="A382" s="29"/>
      <c r="B382" s="32"/>
      <c r="C382" s="33"/>
      <c r="D382" s="34"/>
      <c r="E382" s="23" t="s">
        <v>394</v>
      </c>
      <c r="F382" s="24"/>
      <c r="G382" s="30" t="s">
        <v>1</v>
      </c>
      <c r="H382" s="42">
        <f>H383</f>
        <v>0</v>
      </c>
      <c r="I382" s="42">
        <f t="shared" ref="I382:R382" si="117">I383</f>
        <v>0</v>
      </c>
      <c r="J382" s="42">
        <f t="shared" si="117"/>
        <v>0</v>
      </c>
      <c r="K382" s="42">
        <f t="shared" si="117"/>
        <v>9</v>
      </c>
      <c r="L382" s="42">
        <f t="shared" si="117"/>
        <v>0</v>
      </c>
      <c r="M382" s="42">
        <f t="shared" si="117"/>
        <v>0</v>
      </c>
      <c r="N382" s="42">
        <f t="shared" si="117"/>
        <v>0</v>
      </c>
      <c r="O382" s="42">
        <f t="shared" si="117"/>
        <v>0</v>
      </c>
      <c r="P382" s="43">
        <f t="shared" si="117"/>
        <v>0</v>
      </c>
      <c r="Q382" s="42">
        <f t="shared" si="117"/>
        <v>0</v>
      </c>
      <c r="R382" s="42">
        <f t="shared" si="117"/>
        <v>0</v>
      </c>
    </row>
    <row r="383" spans="1:18" s="31" customFormat="1" x14ac:dyDescent="0.25">
      <c r="A383" s="29"/>
      <c r="B383" s="32"/>
      <c r="C383" s="33"/>
      <c r="D383" s="34"/>
      <c r="E383" s="34"/>
      <c r="F383" s="24" t="s">
        <v>395</v>
      </c>
      <c r="G383" s="30" t="s">
        <v>150</v>
      </c>
      <c r="H383" s="38"/>
      <c r="I383" s="38"/>
      <c r="J383" s="38">
        <v>0</v>
      </c>
      <c r="K383" s="38">
        <v>9</v>
      </c>
      <c r="L383" s="38"/>
      <c r="M383" s="38"/>
      <c r="N383" s="38"/>
      <c r="O383" s="38"/>
      <c r="P383" s="58"/>
      <c r="Q383" s="59"/>
      <c r="R383" s="59"/>
    </row>
    <row r="384" spans="1:18" s="31" customFormat="1" x14ac:dyDescent="0.25">
      <c r="A384" s="29"/>
      <c r="B384" s="32"/>
      <c r="C384" s="33"/>
      <c r="D384" s="34"/>
      <c r="E384" s="23" t="s">
        <v>396</v>
      </c>
      <c r="F384" s="24"/>
      <c r="G384" s="30" t="s">
        <v>1</v>
      </c>
      <c r="H384" s="26">
        <f>SUM(H385:H409)</f>
        <v>38932772</v>
      </c>
      <c r="I384" s="26">
        <f t="shared" ref="I384:R384" si="118">SUM(I385:I409)</f>
        <v>37630853</v>
      </c>
      <c r="J384" s="26">
        <f t="shared" si="118"/>
        <v>40237628</v>
      </c>
      <c r="K384" s="26">
        <f t="shared" si="118"/>
        <v>33016018</v>
      </c>
      <c r="L384" s="26">
        <f t="shared" si="118"/>
        <v>38284231</v>
      </c>
      <c r="M384" s="26">
        <f t="shared" si="118"/>
        <v>12445405</v>
      </c>
      <c r="N384" s="26">
        <f t="shared" si="118"/>
        <v>18103539</v>
      </c>
      <c r="O384" s="26">
        <f t="shared" si="118"/>
        <v>3390422</v>
      </c>
      <c r="P384" s="27">
        <f t="shared" si="118"/>
        <v>10960500.636160769</v>
      </c>
      <c r="Q384" s="26">
        <f t="shared" si="118"/>
        <v>11726761.401790475</v>
      </c>
      <c r="R384" s="26">
        <f t="shared" si="118"/>
        <v>12535667.53990528</v>
      </c>
    </row>
    <row r="385" spans="1:18" s="31" customFormat="1" x14ac:dyDescent="0.25">
      <c r="A385" s="29"/>
      <c r="B385" s="32"/>
      <c r="C385" s="33"/>
      <c r="D385" s="34"/>
      <c r="E385" s="34"/>
      <c r="F385" s="24" t="s">
        <v>397</v>
      </c>
      <c r="G385" s="30" t="s">
        <v>155</v>
      </c>
      <c r="H385" s="35">
        <v>291779</v>
      </c>
      <c r="I385" s="35">
        <v>2106586</v>
      </c>
      <c r="J385" s="35">
        <v>960000</v>
      </c>
      <c r="K385" s="35">
        <v>1118177</v>
      </c>
      <c r="L385" s="35">
        <v>3590000</v>
      </c>
      <c r="M385" s="38">
        <v>540</v>
      </c>
      <c r="N385" s="35">
        <v>745812</v>
      </c>
      <c r="O385" s="35">
        <v>1693962</v>
      </c>
      <c r="P385" s="52">
        <f>((O385*3)+M385)/2</f>
        <v>2541213</v>
      </c>
      <c r="Q385" s="53">
        <f>P385*$Q$2*$Q$3</f>
        <v>2718872.0215764297</v>
      </c>
      <c r="R385" s="53">
        <f>Q385*$R$2*$R$3</f>
        <v>2906418.4541887613</v>
      </c>
    </row>
    <row r="386" spans="1:18" s="31" customFormat="1" x14ac:dyDescent="0.25">
      <c r="A386" s="29"/>
      <c r="B386" s="32"/>
      <c r="C386" s="33"/>
      <c r="D386" s="34"/>
      <c r="E386" s="34"/>
      <c r="F386" s="24" t="s">
        <v>397</v>
      </c>
      <c r="G386" s="30" t="s">
        <v>152</v>
      </c>
      <c r="H386" s="38"/>
      <c r="I386" s="38"/>
      <c r="J386" s="38"/>
      <c r="K386" s="38"/>
      <c r="L386" s="35">
        <v>1853366</v>
      </c>
      <c r="M386" s="35">
        <v>3850</v>
      </c>
      <c r="N386" s="38"/>
      <c r="O386" s="38"/>
      <c r="P386" s="52"/>
      <c r="Q386" s="59"/>
      <c r="R386" s="59"/>
    </row>
    <row r="387" spans="1:18" s="31" customFormat="1" x14ac:dyDescent="0.25">
      <c r="A387" s="29"/>
      <c r="B387" s="32"/>
      <c r="C387" s="33"/>
      <c r="D387" s="34"/>
      <c r="E387" s="34"/>
      <c r="F387" s="24" t="s">
        <v>398</v>
      </c>
      <c r="G387" s="30" t="s">
        <v>152</v>
      </c>
      <c r="H387" s="35">
        <v>10915</v>
      </c>
      <c r="I387" s="38">
        <v>110</v>
      </c>
      <c r="J387" s="35">
        <v>10000</v>
      </c>
      <c r="K387" s="38">
        <v>11</v>
      </c>
      <c r="L387" s="38">
        <v>0</v>
      </c>
      <c r="M387" s="38">
        <v>37</v>
      </c>
      <c r="N387" s="38">
        <v>0</v>
      </c>
      <c r="O387" s="38">
        <v>73</v>
      </c>
      <c r="P387" s="52">
        <f>((O387*3)+M387)/2</f>
        <v>128</v>
      </c>
      <c r="Q387" s="53">
        <f>P387*$Q$2*$Q$3</f>
        <v>136.94862208000001</v>
      </c>
      <c r="R387" s="53">
        <f>Q387*$R$2*$R$3</f>
        <v>146.3952695567674</v>
      </c>
    </row>
    <row r="388" spans="1:18" s="31" customFormat="1" x14ac:dyDescent="0.25">
      <c r="A388" s="29"/>
      <c r="B388" s="32"/>
      <c r="C388" s="33"/>
      <c r="D388" s="34"/>
      <c r="E388" s="34"/>
      <c r="F388" s="24" t="s">
        <v>399</v>
      </c>
      <c r="G388" s="30" t="s">
        <v>155</v>
      </c>
      <c r="H388" s="35">
        <v>89393</v>
      </c>
      <c r="I388" s="35">
        <v>2646670</v>
      </c>
      <c r="J388" s="38">
        <v>0</v>
      </c>
      <c r="K388" s="35">
        <v>30089</v>
      </c>
      <c r="L388" s="38">
        <v>0</v>
      </c>
      <c r="M388" s="35">
        <v>1703</v>
      </c>
      <c r="N388" s="38">
        <v>0</v>
      </c>
      <c r="O388" s="35">
        <v>1200</v>
      </c>
      <c r="P388" s="52">
        <f>((O388*3)+M388)/2</f>
        <v>2651.5</v>
      </c>
      <c r="Q388" s="53">
        <f>P388*$Q$2*$Q$3</f>
        <v>2836.8693081649999</v>
      </c>
      <c r="R388" s="53">
        <f>Q388*$R$2*$R$3</f>
        <v>3032.5551346075677</v>
      </c>
    </row>
    <row r="389" spans="1:18" s="31" customFormat="1" x14ac:dyDescent="0.25">
      <c r="A389" s="29"/>
      <c r="B389" s="32"/>
      <c r="C389" s="33"/>
      <c r="D389" s="34"/>
      <c r="E389" s="34"/>
      <c r="F389" s="24" t="s">
        <v>400</v>
      </c>
      <c r="G389" s="30" t="s">
        <v>152</v>
      </c>
      <c r="H389" s="38">
        <v>120</v>
      </c>
      <c r="I389" s="38">
        <v>135</v>
      </c>
      <c r="J389" s="38">
        <v>420</v>
      </c>
      <c r="K389" s="38">
        <v>165</v>
      </c>
      <c r="L389" s="38">
        <v>225</v>
      </c>
      <c r="M389" s="38">
        <v>420</v>
      </c>
      <c r="N389" s="38">
        <v>315</v>
      </c>
      <c r="O389" s="38">
        <v>0</v>
      </c>
      <c r="P389" s="58"/>
      <c r="Q389" s="59"/>
      <c r="R389" s="59"/>
    </row>
    <row r="390" spans="1:18" s="31" customFormat="1" x14ac:dyDescent="0.25">
      <c r="A390" s="29"/>
      <c r="B390" s="32"/>
      <c r="C390" s="33"/>
      <c r="D390" s="34"/>
      <c r="E390" s="34"/>
      <c r="F390" s="24" t="s">
        <v>401</v>
      </c>
      <c r="G390" s="30" t="s">
        <v>152</v>
      </c>
      <c r="H390" s="35">
        <v>21574</v>
      </c>
      <c r="I390" s="35">
        <v>6417</v>
      </c>
      <c r="J390" s="35">
        <v>6033</v>
      </c>
      <c r="K390" s="35">
        <v>6254</v>
      </c>
      <c r="L390" s="35">
        <v>5025</v>
      </c>
      <c r="M390" s="35">
        <v>9985</v>
      </c>
      <c r="N390" s="35">
        <v>7859</v>
      </c>
      <c r="O390" s="35">
        <v>4324</v>
      </c>
      <c r="P390" s="52">
        <f>((O390*3)+M390)/2*$P$2*$P$3</f>
        <v>12277.281239190001</v>
      </c>
      <c r="Q390" s="53">
        <f>P390*$Q$2*$Q$3</f>
        <v>13135.599598403949</v>
      </c>
      <c r="R390" s="53">
        <f>Q390*$R$2*$R$3</f>
        <v>14041.686690902055</v>
      </c>
    </row>
    <row r="391" spans="1:18" s="31" customFormat="1" x14ac:dyDescent="0.25">
      <c r="A391" s="29"/>
      <c r="B391" s="32"/>
      <c r="C391" s="33"/>
      <c r="D391" s="34"/>
      <c r="E391" s="34"/>
      <c r="F391" s="24" t="s">
        <v>401</v>
      </c>
      <c r="G391" s="30" t="s">
        <v>402</v>
      </c>
      <c r="H391" s="38"/>
      <c r="I391" s="38"/>
      <c r="J391" s="38"/>
      <c r="K391" s="38"/>
      <c r="L391" s="38">
        <v>0</v>
      </c>
      <c r="M391" s="35">
        <v>400000</v>
      </c>
      <c r="N391" s="38">
        <v>0</v>
      </c>
      <c r="O391" s="38">
        <v>0</v>
      </c>
      <c r="P391" s="52"/>
      <c r="Q391" s="59"/>
      <c r="R391" s="59"/>
    </row>
    <row r="392" spans="1:18" s="31" customFormat="1" x14ac:dyDescent="0.25">
      <c r="A392" s="29"/>
      <c r="B392" s="32"/>
      <c r="C392" s="33"/>
      <c r="D392" s="34"/>
      <c r="E392" s="34"/>
      <c r="F392" s="24" t="s">
        <v>401</v>
      </c>
      <c r="G392" s="30" t="s">
        <v>298</v>
      </c>
      <c r="H392" s="38"/>
      <c r="I392" s="38"/>
      <c r="J392" s="38"/>
      <c r="K392" s="38"/>
      <c r="L392" s="38">
        <v>0</v>
      </c>
      <c r="M392" s="35">
        <v>750000</v>
      </c>
      <c r="N392" s="38"/>
      <c r="O392" s="38"/>
      <c r="P392" s="52"/>
      <c r="Q392" s="59"/>
      <c r="R392" s="59"/>
    </row>
    <row r="393" spans="1:18" s="31" customFormat="1" x14ac:dyDescent="0.25">
      <c r="A393" s="29"/>
      <c r="B393" s="32"/>
      <c r="C393" s="33"/>
      <c r="D393" s="34"/>
      <c r="E393" s="34"/>
      <c r="F393" s="24" t="s">
        <v>403</v>
      </c>
      <c r="G393" s="30" t="s">
        <v>152</v>
      </c>
      <c r="H393" s="35">
        <v>2100</v>
      </c>
      <c r="I393" s="35">
        <v>11074</v>
      </c>
      <c r="J393" s="35">
        <v>32000</v>
      </c>
      <c r="K393" s="35">
        <v>6782</v>
      </c>
      <c r="L393" s="35">
        <v>1820000</v>
      </c>
      <c r="M393" s="35">
        <v>1126715</v>
      </c>
      <c r="N393" s="35">
        <v>385000</v>
      </c>
      <c r="O393" s="35">
        <v>125240</v>
      </c>
      <c r="P393" s="52">
        <f>((O393*3)+M393)/2*$P$2*$P$3</f>
        <v>803494.23002144997</v>
      </c>
      <c r="Q393" s="53">
        <f>P393*$Q$2*$Q$3</f>
        <v>859667.40352084488</v>
      </c>
      <c r="R393" s="53">
        <f>Q393*$R$2*$R$3</f>
        <v>918966.83118201105</v>
      </c>
    </row>
    <row r="394" spans="1:18" s="31" customFormat="1" x14ac:dyDescent="0.25">
      <c r="A394" s="29"/>
      <c r="B394" s="32"/>
      <c r="C394" s="33"/>
      <c r="D394" s="34"/>
      <c r="E394" s="34"/>
      <c r="F394" s="24" t="s">
        <v>404</v>
      </c>
      <c r="G394" s="30" t="s">
        <v>150</v>
      </c>
      <c r="H394" s="38"/>
      <c r="I394" s="38"/>
      <c r="J394" s="38">
        <v>0</v>
      </c>
      <c r="K394" s="38">
        <v>80</v>
      </c>
      <c r="L394" s="38"/>
      <c r="M394" s="38"/>
      <c r="N394" s="38"/>
      <c r="O394" s="38"/>
      <c r="P394" s="58"/>
      <c r="Q394" s="59"/>
      <c r="R394" s="59"/>
    </row>
    <row r="395" spans="1:18" s="31" customFormat="1" x14ac:dyDescent="0.25">
      <c r="A395" s="29"/>
      <c r="B395" s="32"/>
      <c r="C395" s="33"/>
      <c r="D395" s="34"/>
      <c r="E395" s="34"/>
      <c r="F395" s="24" t="s">
        <v>404</v>
      </c>
      <c r="G395" s="30" t="s">
        <v>155</v>
      </c>
      <c r="H395" s="35">
        <v>546998</v>
      </c>
      <c r="I395" s="38">
        <v>0</v>
      </c>
      <c r="J395" s="38"/>
      <c r="K395" s="38"/>
      <c r="L395" s="38">
        <v>85</v>
      </c>
      <c r="M395" s="38">
        <v>0</v>
      </c>
      <c r="N395" s="38"/>
      <c r="O395" s="38"/>
      <c r="P395" s="58"/>
      <c r="Q395" s="59"/>
      <c r="R395" s="59"/>
    </row>
    <row r="396" spans="1:18" s="31" customFormat="1" x14ac:dyDescent="0.25">
      <c r="A396" s="29"/>
      <c r="B396" s="32"/>
      <c r="C396" s="33"/>
      <c r="D396" s="34"/>
      <c r="E396" s="34"/>
      <c r="F396" s="24" t="s">
        <v>405</v>
      </c>
      <c r="G396" s="30" t="s">
        <v>150</v>
      </c>
      <c r="H396" s="38"/>
      <c r="I396" s="38"/>
      <c r="J396" s="38"/>
      <c r="K396" s="38"/>
      <c r="L396" s="35">
        <v>3113398</v>
      </c>
      <c r="M396" s="38">
        <v>0</v>
      </c>
      <c r="N396" s="38"/>
      <c r="O396" s="38"/>
      <c r="P396" s="58"/>
      <c r="Q396" s="59"/>
      <c r="R396" s="59"/>
    </row>
    <row r="397" spans="1:18" s="31" customFormat="1" x14ac:dyDescent="0.25">
      <c r="A397" s="29"/>
      <c r="B397" s="32"/>
      <c r="C397" s="33"/>
      <c r="D397" s="34"/>
      <c r="E397" s="34"/>
      <c r="F397" s="24" t="s">
        <v>405</v>
      </c>
      <c r="G397" s="30" t="s">
        <v>155</v>
      </c>
      <c r="H397" s="35">
        <v>4708221</v>
      </c>
      <c r="I397" s="35">
        <v>3159347</v>
      </c>
      <c r="J397" s="35">
        <v>3134000</v>
      </c>
      <c r="K397" s="35">
        <v>3139400</v>
      </c>
      <c r="L397" s="38">
        <v>0</v>
      </c>
      <c r="M397" s="35">
        <v>8394104</v>
      </c>
      <c r="N397" s="35">
        <v>2807355</v>
      </c>
      <c r="O397" s="35">
        <v>1235793</v>
      </c>
      <c r="P397" s="52">
        <f>((O397*3)+M397)/2*$P$2*$P$3</f>
        <v>6471808.6074956097</v>
      </c>
      <c r="Q397" s="53">
        <f>P397*$Q$2*$Q$3</f>
        <v>6924259.9309531813</v>
      </c>
      <c r="R397" s="53">
        <f>Q397*$R$2*$R$3</f>
        <v>7401891.9188603666</v>
      </c>
    </row>
    <row r="398" spans="1:18" s="31" customFormat="1" x14ac:dyDescent="0.25">
      <c r="A398" s="29"/>
      <c r="B398" s="32"/>
      <c r="C398" s="33"/>
      <c r="D398" s="34"/>
      <c r="E398" s="34"/>
      <c r="F398" s="24" t="s">
        <v>405</v>
      </c>
      <c r="G398" s="30" t="s">
        <v>152</v>
      </c>
      <c r="H398" s="35">
        <v>32969293</v>
      </c>
      <c r="I398" s="35">
        <v>27797849</v>
      </c>
      <c r="J398" s="35">
        <v>35954720</v>
      </c>
      <c r="K398" s="35">
        <v>19038738</v>
      </c>
      <c r="L398" s="35">
        <v>27305552</v>
      </c>
      <c r="M398" s="35">
        <v>548950</v>
      </c>
      <c r="N398" s="35">
        <v>2000000</v>
      </c>
      <c r="O398" s="35">
        <v>92225</v>
      </c>
      <c r="P398" s="52">
        <f>((O398*3)+M398)/2*$P$2*$P$3</f>
        <v>441539.84941874997</v>
      </c>
      <c r="Q398" s="53">
        <f>P398*$Q$2*$Q$3</f>
        <v>472408.39040084759</v>
      </c>
      <c r="R398" s="53">
        <f>Q398*$R$2*$R$3</f>
        <v>504994.8849665029</v>
      </c>
    </row>
    <row r="399" spans="1:18" s="31" customFormat="1" x14ac:dyDescent="0.25">
      <c r="A399" s="29"/>
      <c r="B399" s="32"/>
      <c r="C399" s="33"/>
      <c r="D399" s="34"/>
      <c r="E399" s="34"/>
      <c r="F399" s="24" t="s">
        <v>406</v>
      </c>
      <c r="G399" s="30" t="s">
        <v>152</v>
      </c>
      <c r="H399" s="38">
        <v>0</v>
      </c>
      <c r="I399" s="38">
        <v>75</v>
      </c>
      <c r="J399" s="38">
        <v>455</v>
      </c>
      <c r="K399" s="38">
        <v>0</v>
      </c>
      <c r="L399" s="38"/>
      <c r="M399" s="38"/>
      <c r="N399" s="38"/>
      <c r="O399" s="38"/>
      <c r="P399" s="58"/>
      <c r="Q399" s="59"/>
      <c r="R399" s="59"/>
    </row>
    <row r="400" spans="1:18" s="31" customFormat="1" x14ac:dyDescent="0.25">
      <c r="A400" s="29"/>
      <c r="B400" s="32"/>
      <c r="C400" s="33"/>
      <c r="D400" s="34"/>
      <c r="E400" s="34"/>
      <c r="F400" s="24" t="s">
        <v>407</v>
      </c>
      <c r="G400" s="30" t="s">
        <v>152</v>
      </c>
      <c r="H400" s="35">
        <v>12000</v>
      </c>
      <c r="I400" s="35">
        <v>129631</v>
      </c>
      <c r="J400" s="38"/>
      <c r="K400" s="38"/>
      <c r="L400" s="38"/>
      <c r="M400" s="38"/>
      <c r="N400" s="38"/>
      <c r="O400" s="38"/>
      <c r="P400" s="58"/>
      <c r="Q400" s="59"/>
      <c r="R400" s="59"/>
    </row>
    <row r="401" spans="1:18" s="31" customFormat="1" ht="21" x14ac:dyDescent="0.25">
      <c r="A401" s="29"/>
      <c r="B401" s="32"/>
      <c r="C401" s="33"/>
      <c r="D401" s="34"/>
      <c r="E401" s="34"/>
      <c r="F401" s="24" t="s">
        <v>408</v>
      </c>
      <c r="G401" s="30" t="s">
        <v>150</v>
      </c>
      <c r="H401" s="38">
        <v>0</v>
      </c>
      <c r="I401" s="35">
        <v>1086</v>
      </c>
      <c r="J401" s="38">
        <v>0</v>
      </c>
      <c r="K401" s="35">
        <v>1751</v>
      </c>
      <c r="L401" s="38">
        <v>0</v>
      </c>
      <c r="M401" s="38">
        <v>250</v>
      </c>
      <c r="N401" s="38"/>
      <c r="O401" s="38"/>
      <c r="P401" s="58"/>
      <c r="Q401" s="59"/>
      <c r="R401" s="59"/>
    </row>
    <row r="402" spans="1:18" s="31" customFormat="1" ht="21" x14ac:dyDescent="0.25">
      <c r="A402" s="29"/>
      <c r="B402" s="32"/>
      <c r="C402" s="33"/>
      <c r="D402" s="34"/>
      <c r="E402" s="34"/>
      <c r="F402" s="24" t="s">
        <v>409</v>
      </c>
      <c r="G402" s="30" t="s">
        <v>150</v>
      </c>
      <c r="H402" s="35">
        <v>24151</v>
      </c>
      <c r="I402" s="35">
        <v>510393</v>
      </c>
      <c r="J402" s="38">
        <v>0</v>
      </c>
      <c r="K402" s="35">
        <v>163906</v>
      </c>
      <c r="L402" s="35">
        <v>96580</v>
      </c>
      <c r="M402" s="35">
        <v>228334</v>
      </c>
      <c r="N402" s="38">
        <v>0</v>
      </c>
      <c r="O402" s="35">
        <v>134764</v>
      </c>
      <c r="P402" s="52"/>
      <c r="Q402" s="59"/>
      <c r="R402" s="53"/>
    </row>
    <row r="403" spans="1:18" s="31" customFormat="1" x14ac:dyDescent="0.25">
      <c r="A403" s="29"/>
      <c r="B403" s="32"/>
      <c r="C403" s="33"/>
      <c r="D403" s="34"/>
      <c r="E403" s="34"/>
      <c r="F403" s="24" t="s">
        <v>410</v>
      </c>
      <c r="G403" s="30" t="s">
        <v>20</v>
      </c>
      <c r="H403" s="38">
        <v>0</v>
      </c>
      <c r="I403" s="35">
        <v>2531</v>
      </c>
      <c r="J403" s="38">
        <v>0</v>
      </c>
      <c r="K403" s="38">
        <v>69</v>
      </c>
      <c r="L403" s="38">
        <v>0</v>
      </c>
      <c r="M403" s="35">
        <v>3709</v>
      </c>
      <c r="N403" s="35">
        <v>5000</v>
      </c>
      <c r="O403" s="38">
        <v>0</v>
      </c>
      <c r="P403" s="52"/>
      <c r="Q403" s="53"/>
      <c r="R403" s="59"/>
    </row>
    <row r="404" spans="1:18" s="31" customFormat="1" x14ac:dyDescent="0.25">
      <c r="A404" s="29"/>
      <c r="B404" s="32"/>
      <c r="C404" s="33"/>
      <c r="D404" s="34"/>
      <c r="E404" s="34"/>
      <c r="F404" s="24" t="s">
        <v>411</v>
      </c>
      <c r="G404" s="30" t="s">
        <v>150</v>
      </c>
      <c r="H404" s="38"/>
      <c r="I404" s="38"/>
      <c r="J404" s="38"/>
      <c r="K404" s="38"/>
      <c r="L404" s="38"/>
      <c r="M404" s="38"/>
      <c r="N404" s="35">
        <v>4000000</v>
      </c>
      <c r="O404" s="38">
        <v>0</v>
      </c>
      <c r="P404" s="58"/>
      <c r="Q404" s="53"/>
      <c r="R404" s="59"/>
    </row>
    <row r="405" spans="1:18" s="31" customFormat="1" ht="21" x14ac:dyDescent="0.25">
      <c r="A405" s="29"/>
      <c r="B405" s="32"/>
      <c r="C405" s="33"/>
      <c r="D405" s="34"/>
      <c r="E405" s="34"/>
      <c r="F405" s="24" t="s">
        <v>412</v>
      </c>
      <c r="G405" s="30" t="s">
        <v>150</v>
      </c>
      <c r="H405" s="38"/>
      <c r="I405" s="38"/>
      <c r="J405" s="38"/>
      <c r="K405" s="38"/>
      <c r="L405" s="38"/>
      <c r="M405" s="38"/>
      <c r="N405" s="35">
        <v>500000</v>
      </c>
      <c r="O405" s="38">
        <v>0</v>
      </c>
      <c r="P405" s="58"/>
      <c r="Q405" s="53"/>
      <c r="R405" s="59"/>
    </row>
    <row r="406" spans="1:18" s="31" customFormat="1" x14ac:dyDescent="0.25">
      <c r="A406" s="29"/>
      <c r="B406" s="32"/>
      <c r="C406" s="33"/>
      <c r="D406" s="34"/>
      <c r="E406" s="34"/>
      <c r="F406" s="24" t="s">
        <v>413</v>
      </c>
      <c r="G406" s="30" t="s">
        <v>150</v>
      </c>
      <c r="H406" s="38"/>
      <c r="I406" s="38"/>
      <c r="J406" s="38"/>
      <c r="K406" s="38"/>
      <c r="L406" s="38"/>
      <c r="M406" s="38"/>
      <c r="N406" s="35">
        <v>100000</v>
      </c>
      <c r="O406" s="38">
        <v>0</v>
      </c>
      <c r="P406" s="58"/>
      <c r="Q406" s="53"/>
      <c r="R406" s="59"/>
    </row>
    <row r="407" spans="1:18" s="31" customFormat="1" x14ac:dyDescent="0.25">
      <c r="A407" s="29"/>
      <c r="B407" s="32"/>
      <c r="C407" s="33"/>
      <c r="D407" s="34"/>
      <c r="E407" s="34"/>
      <c r="F407" s="24" t="s">
        <v>414</v>
      </c>
      <c r="G407" s="30" t="s">
        <v>150</v>
      </c>
      <c r="H407" s="38"/>
      <c r="I407" s="38"/>
      <c r="J407" s="38"/>
      <c r="K407" s="38"/>
      <c r="L407" s="38"/>
      <c r="M407" s="38"/>
      <c r="N407" s="35">
        <v>150000</v>
      </c>
      <c r="O407" s="38">
        <v>0</v>
      </c>
      <c r="P407" s="58"/>
      <c r="Q407" s="53"/>
      <c r="R407" s="59"/>
    </row>
    <row r="408" spans="1:18" s="31" customFormat="1" x14ac:dyDescent="0.25">
      <c r="A408" s="29"/>
      <c r="B408" s="32"/>
      <c r="C408" s="33"/>
      <c r="D408" s="34"/>
      <c r="E408" s="34"/>
      <c r="F408" s="24" t="s">
        <v>415</v>
      </c>
      <c r="G408" s="30" t="s">
        <v>150</v>
      </c>
      <c r="H408" s="38"/>
      <c r="I408" s="38"/>
      <c r="J408" s="38"/>
      <c r="K408" s="38"/>
      <c r="L408" s="38"/>
      <c r="M408" s="38"/>
      <c r="N408" s="35">
        <v>6394998</v>
      </c>
      <c r="O408" s="38">
        <v>0</v>
      </c>
      <c r="P408" s="58"/>
      <c r="Q408" s="53"/>
      <c r="R408" s="59"/>
    </row>
    <row r="409" spans="1:18" s="31" customFormat="1" x14ac:dyDescent="0.25">
      <c r="A409" s="29"/>
      <c r="B409" s="32"/>
      <c r="C409" s="33"/>
      <c r="D409" s="34"/>
      <c r="E409" s="34"/>
      <c r="F409" s="24" t="s">
        <v>416</v>
      </c>
      <c r="G409" s="30" t="s">
        <v>152</v>
      </c>
      <c r="H409" s="35">
        <v>256228</v>
      </c>
      <c r="I409" s="35">
        <v>1258949</v>
      </c>
      <c r="J409" s="35">
        <v>140000</v>
      </c>
      <c r="K409" s="35">
        <v>9510596</v>
      </c>
      <c r="L409" s="35">
        <v>500000</v>
      </c>
      <c r="M409" s="35">
        <v>976808</v>
      </c>
      <c r="N409" s="35">
        <v>1007200</v>
      </c>
      <c r="O409" s="35">
        <v>102841</v>
      </c>
      <c r="P409" s="52">
        <f>((O409*3)+M409)/2*$P$2*$P$3</f>
        <v>687388.16798576992</v>
      </c>
      <c r="Q409" s="53">
        <f>P409*$Q$2*$Q$3</f>
        <v>735444.2378105215</v>
      </c>
      <c r="R409" s="53">
        <f>Q409*$R$2*$R$3</f>
        <v>786174.8136125725</v>
      </c>
    </row>
    <row r="410" spans="1:18" s="31" customFormat="1" x14ac:dyDescent="0.25">
      <c r="A410" s="29"/>
      <c r="B410" s="32"/>
      <c r="C410" s="33"/>
      <c r="D410" s="34"/>
      <c r="E410" s="23" t="s">
        <v>417</v>
      </c>
      <c r="F410" s="24"/>
      <c r="G410" s="30" t="s">
        <v>1</v>
      </c>
      <c r="H410" s="26">
        <f>SUM(H411:H412)</f>
        <v>1445285</v>
      </c>
      <c r="I410" s="26">
        <f t="shared" ref="I410:R410" si="119">SUM(I411:I412)</f>
        <v>1558963</v>
      </c>
      <c r="J410" s="26">
        <f t="shared" si="119"/>
        <v>2575993</v>
      </c>
      <c r="K410" s="26">
        <f t="shared" si="119"/>
        <v>1584215</v>
      </c>
      <c r="L410" s="26">
        <f t="shared" si="119"/>
        <v>3025847</v>
      </c>
      <c r="M410" s="26">
        <f t="shared" si="119"/>
        <v>3872176</v>
      </c>
      <c r="N410" s="26">
        <f t="shared" si="119"/>
        <v>1803681</v>
      </c>
      <c r="O410" s="26">
        <f t="shared" si="119"/>
        <v>409416</v>
      </c>
      <c r="P410" s="27">
        <f t="shared" si="119"/>
        <v>0</v>
      </c>
      <c r="Q410" s="26">
        <f t="shared" si="119"/>
        <v>0</v>
      </c>
      <c r="R410" s="26">
        <f t="shared" si="119"/>
        <v>0</v>
      </c>
    </row>
    <row r="411" spans="1:18" s="31" customFormat="1" x14ac:dyDescent="0.25">
      <c r="A411" s="29"/>
      <c r="B411" s="32"/>
      <c r="C411" s="33"/>
      <c r="D411" s="34"/>
      <c r="E411" s="34"/>
      <c r="F411" s="24" t="s">
        <v>418</v>
      </c>
      <c r="G411" s="30" t="s">
        <v>150</v>
      </c>
      <c r="H411" s="38">
        <v>0</v>
      </c>
      <c r="I411" s="35">
        <v>8984</v>
      </c>
      <c r="J411" s="38">
        <v>0</v>
      </c>
      <c r="K411" s="35">
        <v>8904</v>
      </c>
      <c r="L411" s="35">
        <v>49044</v>
      </c>
      <c r="M411" s="35">
        <v>7390</v>
      </c>
      <c r="N411" s="35">
        <v>3681</v>
      </c>
      <c r="O411" s="38">
        <v>20</v>
      </c>
      <c r="P411" s="52"/>
      <c r="Q411" s="53"/>
      <c r="R411" s="59"/>
    </row>
    <row r="412" spans="1:18" s="31" customFormat="1" x14ac:dyDescent="0.25">
      <c r="A412" s="29"/>
      <c r="B412" s="32"/>
      <c r="C412" s="33"/>
      <c r="D412" s="34"/>
      <c r="E412" s="34"/>
      <c r="F412" s="24" t="s">
        <v>418</v>
      </c>
      <c r="G412" s="30" t="s">
        <v>152</v>
      </c>
      <c r="H412" s="35">
        <v>1445285</v>
      </c>
      <c r="I412" s="35">
        <v>1549979</v>
      </c>
      <c r="J412" s="35">
        <v>2575993</v>
      </c>
      <c r="K412" s="35">
        <v>1575311</v>
      </c>
      <c r="L412" s="35">
        <v>2976803</v>
      </c>
      <c r="M412" s="35">
        <v>3864786</v>
      </c>
      <c r="N412" s="35">
        <v>1800000</v>
      </c>
      <c r="O412" s="35">
        <v>409396</v>
      </c>
      <c r="P412" s="52"/>
      <c r="Q412" s="53"/>
      <c r="R412" s="53"/>
    </row>
    <row r="413" spans="1:18" s="31" customFormat="1" x14ac:dyDescent="0.25">
      <c r="A413" s="29"/>
      <c r="B413" s="32"/>
      <c r="C413" s="33"/>
      <c r="D413" s="34"/>
      <c r="E413" s="23" t="s">
        <v>419</v>
      </c>
      <c r="F413" s="24"/>
      <c r="G413" s="30" t="s">
        <v>1</v>
      </c>
      <c r="H413" s="26">
        <f>SUM(H414:H416)</f>
        <v>2504040</v>
      </c>
      <c r="I413" s="26">
        <f t="shared" ref="I413:R413" si="120">SUM(I414:I416)</f>
        <v>1425272</v>
      </c>
      <c r="J413" s="26">
        <f t="shared" si="120"/>
        <v>1952990</v>
      </c>
      <c r="K413" s="26">
        <f t="shared" si="120"/>
        <v>1694338</v>
      </c>
      <c r="L413" s="26">
        <f t="shared" si="120"/>
        <v>2548420</v>
      </c>
      <c r="M413" s="26">
        <f t="shared" si="120"/>
        <v>3040035</v>
      </c>
      <c r="N413" s="26">
        <f t="shared" si="120"/>
        <v>2821820</v>
      </c>
      <c r="O413" s="26">
        <f t="shared" si="120"/>
        <v>989762</v>
      </c>
      <c r="P413" s="27">
        <f t="shared" si="120"/>
        <v>3145199.6515504504</v>
      </c>
      <c r="Q413" s="26">
        <f t="shared" si="120"/>
        <v>3365084.0503619551</v>
      </c>
      <c r="R413" s="26">
        <f t="shared" si="120"/>
        <v>3597205.8656138978</v>
      </c>
    </row>
    <row r="414" spans="1:18" s="31" customFormat="1" x14ac:dyDescent="0.25">
      <c r="A414" s="29"/>
      <c r="B414" s="32"/>
      <c r="C414" s="33"/>
      <c r="D414" s="34"/>
      <c r="E414" s="34"/>
      <c r="F414" s="24" t="s">
        <v>420</v>
      </c>
      <c r="G414" s="30" t="s">
        <v>155</v>
      </c>
      <c r="H414" s="35">
        <v>1300000</v>
      </c>
      <c r="I414" s="35">
        <v>67955</v>
      </c>
      <c r="J414" s="35">
        <v>120000</v>
      </c>
      <c r="K414" s="35">
        <v>60657</v>
      </c>
      <c r="L414" s="35">
        <v>150000</v>
      </c>
      <c r="M414" s="35">
        <v>87282</v>
      </c>
      <c r="N414" s="35">
        <v>163452</v>
      </c>
      <c r="O414" s="35">
        <v>4928</v>
      </c>
      <c r="P414" s="52">
        <f>O414*3*$P$2*$P$3</f>
        <v>15812.808802560001</v>
      </c>
      <c r="Q414" s="53">
        <f>P414*$Q$2*$Q$3</f>
        <v>16918.299818164742</v>
      </c>
      <c r="R414" s="53">
        <f>Q414*$R$2*$R$3</f>
        <v>18085.315680471838</v>
      </c>
    </row>
    <row r="415" spans="1:18" s="31" customFormat="1" x14ac:dyDescent="0.25">
      <c r="A415" s="29"/>
      <c r="B415" s="32"/>
      <c r="C415" s="33"/>
      <c r="D415" s="34"/>
      <c r="E415" s="34"/>
      <c r="F415" s="24" t="s">
        <v>421</v>
      </c>
      <c r="G415" s="30" t="s">
        <v>150</v>
      </c>
      <c r="H415" s="35">
        <v>135000</v>
      </c>
      <c r="I415" s="35">
        <v>172656</v>
      </c>
      <c r="J415" s="35">
        <v>177066</v>
      </c>
      <c r="K415" s="35">
        <v>240182</v>
      </c>
      <c r="L415" s="35">
        <v>213500</v>
      </c>
      <c r="M415" s="35">
        <v>521957</v>
      </c>
      <c r="N415" s="35">
        <v>455000</v>
      </c>
      <c r="O415" s="35">
        <v>155423</v>
      </c>
      <c r="P415" s="52">
        <f>O415*3*$P$2*$P$3</f>
        <v>498716.35197245999</v>
      </c>
      <c r="Q415" s="53">
        <f>P415*$Q$2*$Q$3</f>
        <v>533582.16571400536</v>
      </c>
      <c r="R415" s="53">
        <f>Q415*$R$2*$R$3</f>
        <v>570388.39671387465</v>
      </c>
    </row>
    <row r="416" spans="1:18" s="31" customFormat="1" x14ac:dyDescent="0.25">
      <c r="A416" s="29"/>
      <c r="B416" s="32"/>
      <c r="C416" s="33"/>
      <c r="D416" s="34"/>
      <c r="E416" s="34"/>
      <c r="F416" s="24" t="s">
        <v>422</v>
      </c>
      <c r="G416" s="30" t="s">
        <v>152</v>
      </c>
      <c r="H416" s="35">
        <v>1069040</v>
      </c>
      <c r="I416" s="35">
        <v>1184661</v>
      </c>
      <c r="J416" s="35">
        <v>1655924</v>
      </c>
      <c r="K416" s="35">
        <v>1393499</v>
      </c>
      <c r="L416" s="35">
        <v>2184920</v>
      </c>
      <c r="M416" s="35">
        <v>2430796</v>
      </c>
      <c r="N416" s="35">
        <v>2203368</v>
      </c>
      <c r="O416" s="35">
        <v>829411</v>
      </c>
      <c r="P416" s="52">
        <f>((O416*3)+M416)/2*$P$2*$P$3</f>
        <v>2630670.4907754301</v>
      </c>
      <c r="Q416" s="53">
        <f>P416*$Q$2*$Q$3</f>
        <v>2814583.5848297849</v>
      </c>
      <c r="R416" s="53">
        <f>Q416*$R$2*$R$3</f>
        <v>3008732.1532195513</v>
      </c>
    </row>
    <row r="417" spans="1:18" s="31" customFormat="1" x14ac:dyDescent="0.25">
      <c r="A417" s="29"/>
      <c r="B417" s="32"/>
      <c r="C417" s="33"/>
      <c r="D417" s="34"/>
      <c r="E417" s="23" t="s">
        <v>423</v>
      </c>
      <c r="F417" s="24"/>
      <c r="G417" s="30" t="s">
        <v>1</v>
      </c>
      <c r="H417" s="26">
        <f>H418</f>
        <v>6000</v>
      </c>
      <c r="I417" s="26">
        <f t="shared" ref="I417:R417" si="121">I418</f>
        <v>0</v>
      </c>
      <c r="J417" s="26">
        <f t="shared" si="121"/>
        <v>0</v>
      </c>
      <c r="K417" s="26">
        <f t="shared" si="121"/>
        <v>0</v>
      </c>
      <c r="L417" s="26">
        <f t="shared" si="121"/>
        <v>0</v>
      </c>
      <c r="M417" s="26">
        <f t="shared" si="121"/>
        <v>0</v>
      </c>
      <c r="N417" s="26">
        <f t="shared" si="121"/>
        <v>0</v>
      </c>
      <c r="O417" s="26">
        <f t="shared" si="121"/>
        <v>0</v>
      </c>
      <c r="P417" s="27">
        <f t="shared" si="121"/>
        <v>0</v>
      </c>
      <c r="Q417" s="26">
        <f t="shared" si="121"/>
        <v>0</v>
      </c>
      <c r="R417" s="26">
        <f t="shared" si="121"/>
        <v>0</v>
      </c>
    </row>
    <row r="418" spans="1:18" s="31" customFormat="1" ht="21" x14ac:dyDescent="0.25">
      <c r="A418" s="29"/>
      <c r="B418" s="32"/>
      <c r="C418" s="33"/>
      <c r="D418" s="34"/>
      <c r="E418" s="34"/>
      <c r="F418" s="24" t="s">
        <v>424</v>
      </c>
      <c r="G418" s="30" t="s">
        <v>152</v>
      </c>
      <c r="H418" s="35">
        <v>6000</v>
      </c>
      <c r="I418" s="38">
        <v>0</v>
      </c>
      <c r="J418" s="38"/>
      <c r="K418" s="38"/>
      <c r="L418" s="38"/>
      <c r="M418" s="38"/>
      <c r="N418" s="38"/>
      <c r="O418" s="38"/>
      <c r="P418" s="58"/>
      <c r="Q418" s="59"/>
      <c r="R418" s="59"/>
    </row>
    <row r="419" spans="1:18" s="31" customFormat="1" x14ac:dyDescent="0.25">
      <c r="A419" s="29"/>
      <c r="B419" s="32"/>
      <c r="C419" s="33"/>
      <c r="D419" s="34"/>
      <c r="E419" s="23" t="s">
        <v>425</v>
      </c>
      <c r="F419" s="24"/>
      <c r="G419" s="30" t="s">
        <v>1</v>
      </c>
      <c r="H419" s="26">
        <f>SUM(H420:H437)</f>
        <v>250447619</v>
      </c>
      <c r="I419" s="26">
        <f t="shared" ref="I419:R419" si="122">SUM(I420:I437)</f>
        <v>253847025</v>
      </c>
      <c r="J419" s="26">
        <f t="shared" si="122"/>
        <v>271490945</v>
      </c>
      <c r="K419" s="26">
        <f t="shared" si="122"/>
        <v>258366703</v>
      </c>
      <c r="L419" s="26">
        <f t="shared" si="122"/>
        <v>320441276</v>
      </c>
      <c r="M419" s="26">
        <f t="shared" si="122"/>
        <v>299465232</v>
      </c>
      <c r="N419" s="26">
        <f t="shared" si="122"/>
        <v>324815996</v>
      </c>
      <c r="O419" s="26">
        <f t="shared" si="122"/>
        <v>111098714</v>
      </c>
      <c r="P419" s="27">
        <f t="shared" si="122"/>
        <v>334710278.19317859</v>
      </c>
      <c r="Q419" s="26">
        <f t="shared" si="122"/>
        <v>358110245.27007258</v>
      </c>
      <c r="R419" s="26">
        <f t="shared" si="122"/>
        <v>382812510.93367958</v>
      </c>
    </row>
    <row r="420" spans="1:18" s="31" customFormat="1" x14ac:dyDescent="0.25">
      <c r="A420" s="29"/>
      <c r="B420" s="32"/>
      <c r="C420" s="33"/>
      <c r="D420" s="34"/>
      <c r="E420" s="34"/>
      <c r="F420" s="24" t="s">
        <v>426</v>
      </c>
      <c r="G420" s="30" t="s">
        <v>152</v>
      </c>
      <c r="H420" s="35">
        <v>59628781</v>
      </c>
      <c r="I420" s="35">
        <v>64548665</v>
      </c>
      <c r="J420" s="35">
        <v>66791588</v>
      </c>
      <c r="K420" s="35">
        <v>67769067</v>
      </c>
      <c r="L420" s="35">
        <v>73245082</v>
      </c>
      <c r="M420" s="35">
        <v>82464555</v>
      </c>
      <c r="N420" s="35">
        <v>83468420</v>
      </c>
      <c r="O420" s="35">
        <v>24495744</v>
      </c>
      <c r="P420" s="52">
        <f>((O420*3)+M420)/2*$P$2*$P$3</f>
        <v>83402184.464575291</v>
      </c>
      <c r="Q420" s="53">
        <f>P420*$Q$2*$Q$3</f>
        <v>89232923.756918505</v>
      </c>
      <c r="R420" s="53">
        <f>Q420*$R$2*$R$3</f>
        <v>95388166.22120887</v>
      </c>
    </row>
    <row r="421" spans="1:18" s="31" customFormat="1" x14ac:dyDescent="0.25">
      <c r="A421" s="29"/>
      <c r="B421" s="32"/>
      <c r="C421" s="33"/>
      <c r="D421" s="34"/>
      <c r="E421" s="34"/>
      <c r="F421" s="24" t="s">
        <v>427</v>
      </c>
      <c r="G421" s="30" t="s">
        <v>152</v>
      </c>
      <c r="H421" s="35">
        <v>44568432</v>
      </c>
      <c r="I421" s="35">
        <v>44940141</v>
      </c>
      <c r="J421" s="35">
        <v>46327743</v>
      </c>
      <c r="K421" s="35">
        <v>47975748</v>
      </c>
      <c r="L421" s="35">
        <v>53880408</v>
      </c>
      <c r="M421" s="35">
        <v>56497160</v>
      </c>
      <c r="N421" s="35">
        <v>65164399</v>
      </c>
      <c r="O421" s="35">
        <v>16858039</v>
      </c>
      <c r="P421" s="52">
        <f>((O421*3)+M421)/2*$P$2*$P$3</f>
        <v>57261148.249693587</v>
      </c>
      <c r="Q421" s="53">
        <f>P421*$Q$2*$Q$3</f>
        <v>61264338.68370422</v>
      </c>
      <c r="R421" s="53">
        <f>Q421*$R$2*$R$3</f>
        <v>65490322.1339368</v>
      </c>
    </row>
    <row r="422" spans="1:18" s="31" customFormat="1" x14ac:dyDescent="0.25">
      <c r="A422" s="29"/>
      <c r="B422" s="32"/>
      <c r="C422" s="33"/>
      <c r="D422" s="34"/>
      <c r="E422" s="34"/>
      <c r="F422" s="24" t="s">
        <v>428</v>
      </c>
      <c r="G422" s="30" t="s">
        <v>152</v>
      </c>
      <c r="H422" s="38"/>
      <c r="I422" s="38"/>
      <c r="J422" s="38">
        <v>0</v>
      </c>
      <c r="K422" s="38">
        <v>0</v>
      </c>
      <c r="L422" s="38"/>
      <c r="M422" s="38"/>
      <c r="N422" s="38"/>
      <c r="O422" s="38"/>
      <c r="P422" s="58"/>
      <c r="Q422" s="59"/>
      <c r="R422" s="59"/>
    </row>
    <row r="423" spans="1:18" s="31" customFormat="1" x14ac:dyDescent="0.25">
      <c r="A423" s="29"/>
      <c r="B423" s="32"/>
      <c r="C423" s="33"/>
      <c r="D423" s="34"/>
      <c r="E423" s="34"/>
      <c r="F423" s="24" t="s">
        <v>429</v>
      </c>
      <c r="G423" s="30" t="s">
        <v>150</v>
      </c>
      <c r="H423" s="38"/>
      <c r="I423" s="38"/>
      <c r="J423" s="38"/>
      <c r="K423" s="38"/>
      <c r="L423" s="38"/>
      <c r="M423" s="38"/>
      <c r="N423" s="35">
        <v>117780</v>
      </c>
      <c r="O423" s="38">
        <v>0</v>
      </c>
      <c r="P423" s="58"/>
      <c r="Q423" s="53"/>
      <c r="R423" s="59"/>
    </row>
    <row r="424" spans="1:18" s="31" customFormat="1" x14ac:dyDescent="0.25">
      <c r="A424" s="29"/>
      <c r="B424" s="32"/>
      <c r="C424" s="33"/>
      <c r="D424" s="34"/>
      <c r="E424" s="34"/>
      <c r="F424" s="24" t="s">
        <v>429</v>
      </c>
      <c r="G424" s="30" t="s">
        <v>152</v>
      </c>
      <c r="H424" s="38">
        <v>0</v>
      </c>
      <c r="I424" s="35">
        <v>606381</v>
      </c>
      <c r="J424" s="35">
        <v>395673</v>
      </c>
      <c r="K424" s="35">
        <v>-37656</v>
      </c>
      <c r="L424" s="35">
        <v>623216</v>
      </c>
      <c r="M424" s="38">
        <v>0</v>
      </c>
      <c r="N424" s="38"/>
      <c r="O424" s="38"/>
      <c r="P424" s="58"/>
      <c r="Q424" s="59"/>
      <c r="R424" s="59"/>
    </row>
    <row r="425" spans="1:18" s="31" customFormat="1" x14ac:dyDescent="0.25">
      <c r="A425" s="29"/>
      <c r="B425" s="32"/>
      <c r="C425" s="33"/>
      <c r="D425" s="34"/>
      <c r="E425" s="34"/>
      <c r="F425" s="24" t="s">
        <v>429</v>
      </c>
      <c r="G425" s="30" t="s">
        <v>430</v>
      </c>
      <c r="H425" s="38"/>
      <c r="I425" s="38"/>
      <c r="J425" s="38"/>
      <c r="K425" s="38"/>
      <c r="L425" s="38"/>
      <c r="M425" s="38"/>
      <c r="N425" s="38">
        <v>0</v>
      </c>
      <c r="O425" s="35">
        <v>2460</v>
      </c>
      <c r="P425" s="58"/>
      <c r="Q425" s="59"/>
      <c r="R425" s="53"/>
    </row>
    <row r="426" spans="1:18" s="31" customFormat="1" x14ac:dyDescent="0.25">
      <c r="A426" s="29"/>
      <c r="B426" s="32"/>
      <c r="C426" s="33"/>
      <c r="D426" s="34"/>
      <c r="E426" s="34"/>
      <c r="F426" s="24" t="s">
        <v>431</v>
      </c>
      <c r="G426" s="30" t="s">
        <v>152</v>
      </c>
      <c r="H426" s="38"/>
      <c r="I426" s="38"/>
      <c r="J426" s="38"/>
      <c r="K426" s="38"/>
      <c r="L426" s="38">
        <v>0</v>
      </c>
      <c r="M426" s="38">
        <v>0</v>
      </c>
      <c r="N426" s="38"/>
      <c r="O426" s="38"/>
      <c r="P426" s="58"/>
      <c r="Q426" s="59"/>
      <c r="R426" s="59"/>
    </row>
    <row r="427" spans="1:18" s="31" customFormat="1" x14ac:dyDescent="0.25">
      <c r="A427" s="29"/>
      <c r="B427" s="32"/>
      <c r="C427" s="33"/>
      <c r="D427" s="34"/>
      <c r="E427" s="34"/>
      <c r="F427" s="24" t="s">
        <v>432</v>
      </c>
      <c r="G427" s="30" t="s">
        <v>152</v>
      </c>
      <c r="H427" s="35">
        <v>296428</v>
      </c>
      <c r="I427" s="35">
        <v>336201</v>
      </c>
      <c r="J427" s="35">
        <v>386910</v>
      </c>
      <c r="K427" s="35">
        <v>338838</v>
      </c>
      <c r="L427" s="35">
        <v>394878</v>
      </c>
      <c r="M427" s="35">
        <v>391317</v>
      </c>
      <c r="N427" s="35">
        <v>410716</v>
      </c>
      <c r="O427" s="35">
        <v>128503</v>
      </c>
      <c r="P427" s="52">
        <f>((O427*3)+M427)/2*$P$2*$P$3</f>
        <v>415442.40431742003</v>
      </c>
      <c r="Q427" s="53">
        <f t="shared" ref="Q427:Q435" si="123">P427*$Q$2*$Q$3</f>
        <v>444486.44394431968</v>
      </c>
      <c r="R427" s="53">
        <f t="shared" ref="R427:R435" si="124">Q427*$R$2*$R$3</f>
        <v>475146.8966043769</v>
      </c>
    </row>
    <row r="428" spans="1:18" s="31" customFormat="1" x14ac:dyDescent="0.25">
      <c r="A428" s="29"/>
      <c r="B428" s="32"/>
      <c r="C428" s="33"/>
      <c r="D428" s="34"/>
      <c r="E428" s="34"/>
      <c r="F428" s="24" t="s">
        <v>433</v>
      </c>
      <c r="G428" s="30" t="s">
        <v>152</v>
      </c>
      <c r="H428" s="35">
        <v>7096901</v>
      </c>
      <c r="I428" s="35">
        <v>5994009</v>
      </c>
      <c r="J428" s="35">
        <v>8606477</v>
      </c>
      <c r="K428" s="35">
        <v>7615003</v>
      </c>
      <c r="L428" s="35">
        <v>11479715</v>
      </c>
      <c r="M428" s="35">
        <v>17252525</v>
      </c>
      <c r="N428" s="35">
        <v>11375011</v>
      </c>
      <c r="O428" s="35">
        <v>2705002</v>
      </c>
      <c r="P428" s="52">
        <f>O428*3*$P$2*$P$3</f>
        <v>8679723.9116360396</v>
      </c>
      <c r="Q428" s="53">
        <f t="shared" si="123"/>
        <v>9286533.0447920579</v>
      </c>
      <c r="R428" s="53">
        <f t="shared" si="124"/>
        <v>9927113.4509552922</v>
      </c>
    </row>
    <row r="429" spans="1:18" s="31" customFormat="1" x14ac:dyDescent="0.25">
      <c r="A429" s="29"/>
      <c r="B429" s="32"/>
      <c r="C429" s="33"/>
      <c r="D429" s="34"/>
      <c r="E429" s="34"/>
      <c r="F429" s="24" t="s">
        <v>434</v>
      </c>
      <c r="G429" s="30" t="s">
        <v>152</v>
      </c>
      <c r="H429" s="35">
        <v>71328544</v>
      </c>
      <c r="I429" s="35">
        <v>69013637</v>
      </c>
      <c r="J429" s="35">
        <v>86279072</v>
      </c>
      <c r="K429" s="35">
        <v>77464419</v>
      </c>
      <c r="L429" s="35">
        <v>101713897</v>
      </c>
      <c r="M429" s="35">
        <v>87391358</v>
      </c>
      <c r="N429" s="35">
        <v>92870174</v>
      </c>
      <c r="O429" s="35">
        <v>36244344</v>
      </c>
      <c r="P429" s="52">
        <f>O429*3</f>
        <v>108733032</v>
      </c>
      <c r="Q429" s="53">
        <f t="shared" si="123"/>
        <v>116334678.96078552</v>
      </c>
      <c r="R429" s="53">
        <f t="shared" si="124"/>
        <v>124359386.94816104</v>
      </c>
    </row>
    <row r="430" spans="1:18" s="31" customFormat="1" x14ac:dyDescent="0.25">
      <c r="A430" s="29"/>
      <c r="B430" s="32"/>
      <c r="C430" s="33"/>
      <c r="D430" s="34"/>
      <c r="E430" s="34"/>
      <c r="F430" s="24" t="s">
        <v>435</v>
      </c>
      <c r="G430" s="30" t="s">
        <v>152</v>
      </c>
      <c r="H430" s="35">
        <v>1844170</v>
      </c>
      <c r="I430" s="35">
        <v>1719555</v>
      </c>
      <c r="J430" s="35">
        <v>1903927</v>
      </c>
      <c r="K430" s="35">
        <v>2148880</v>
      </c>
      <c r="L430" s="35">
        <v>2189479</v>
      </c>
      <c r="M430" s="35">
        <v>3178982</v>
      </c>
      <c r="N430" s="35">
        <v>3054082</v>
      </c>
      <c r="O430" s="35">
        <v>1040819</v>
      </c>
      <c r="P430" s="52">
        <f>O430*3*$P$2*$P$3</f>
        <v>3339746.72180838</v>
      </c>
      <c r="Q430" s="53">
        <f t="shared" si="123"/>
        <v>3573232.1222488647</v>
      </c>
      <c r="R430" s="53">
        <f t="shared" si="124"/>
        <v>3819711.8874255307</v>
      </c>
    </row>
    <row r="431" spans="1:18" s="31" customFormat="1" x14ac:dyDescent="0.25">
      <c r="A431" s="29"/>
      <c r="B431" s="32"/>
      <c r="C431" s="33"/>
      <c r="D431" s="34"/>
      <c r="E431" s="34"/>
      <c r="F431" s="24" t="s">
        <v>436</v>
      </c>
      <c r="G431" s="30" t="s">
        <v>152</v>
      </c>
      <c r="H431" s="35">
        <v>5373012</v>
      </c>
      <c r="I431" s="35">
        <v>5035269</v>
      </c>
      <c r="J431" s="35">
        <v>5213935</v>
      </c>
      <c r="K431" s="35">
        <v>5067522</v>
      </c>
      <c r="L431" s="35">
        <v>5847005</v>
      </c>
      <c r="M431" s="35">
        <v>4999300</v>
      </c>
      <c r="N431" s="35">
        <v>5807267</v>
      </c>
      <c r="O431" s="35">
        <v>1101614</v>
      </c>
      <c r="P431" s="52">
        <f>((O431*3)+M431)/2*$P$2*$P$3</f>
        <v>4441010.8805231405</v>
      </c>
      <c r="Q431" s="53">
        <f t="shared" si="123"/>
        <v>4751486.8807025906</v>
      </c>
      <c r="R431" s="53">
        <f t="shared" si="124"/>
        <v>5079242.0699900147</v>
      </c>
    </row>
    <row r="432" spans="1:18" s="31" customFormat="1" x14ac:dyDescent="0.25">
      <c r="A432" s="29"/>
      <c r="B432" s="32"/>
      <c r="C432" s="33"/>
      <c r="D432" s="34"/>
      <c r="E432" s="34"/>
      <c r="F432" s="24" t="s">
        <v>437</v>
      </c>
      <c r="G432" s="30" t="s">
        <v>152</v>
      </c>
      <c r="H432" s="35">
        <v>1870870</v>
      </c>
      <c r="I432" s="35">
        <v>1689342</v>
      </c>
      <c r="J432" s="35">
        <v>1753226</v>
      </c>
      <c r="K432" s="35">
        <v>1621025</v>
      </c>
      <c r="L432" s="35">
        <v>2090823</v>
      </c>
      <c r="M432" s="35">
        <v>1558474</v>
      </c>
      <c r="N432" s="35">
        <v>1790986</v>
      </c>
      <c r="O432" s="35">
        <v>446742</v>
      </c>
      <c r="P432" s="52">
        <f>O432*3*$P$2*$P$3</f>
        <v>1433491.4427908401</v>
      </c>
      <c r="Q432" s="53">
        <f t="shared" si="123"/>
        <v>1533708.420731849</v>
      </c>
      <c r="R432" s="53">
        <f t="shared" si="124"/>
        <v>1639502.8607397217</v>
      </c>
    </row>
    <row r="433" spans="1:18" s="31" customFormat="1" x14ac:dyDescent="0.25">
      <c r="A433" s="29"/>
      <c r="B433" s="32"/>
      <c r="C433" s="33"/>
      <c r="D433" s="34"/>
      <c r="E433" s="34"/>
      <c r="F433" s="24" t="s">
        <v>438</v>
      </c>
      <c r="G433" s="30" t="s">
        <v>152</v>
      </c>
      <c r="H433" s="35">
        <v>1609943</v>
      </c>
      <c r="I433" s="35">
        <v>1497173</v>
      </c>
      <c r="J433" s="35">
        <v>1594698</v>
      </c>
      <c r="K433" s="35">
        <v>1499252</v>
      </c>
      <c r="L433" s="35">
        <v>1801676</v>
      </c>
      <c r="M433" s="35">
        <v>1500362</v>
      </c>
      <c r="N433" s="35">
        <v>1664151</v>
      </c>
      <c r="O433" s="35">
        <v>622393</v>
      </c>
      <c r="P433" s="52">
        <f>((O433*3)+M433)/2*$P$2*$P$3</f>
        <v>1800942.9778064699</v>
      </c>
      <c r="Q433" s="53">
        <f t="shared" si="123"/>
        <v>1926848.9004316255</v>
      </c>
      <c r="R433" s="53">
        <f t="shared" si="124"/>
        <v>2059761.974158949</v>
      </c>
    </row>
    <row r="434" spans="1:18" s="31" customFormat="1" x14ac:dyDescent="0.25">
      <c r="A434" s="29"/>
      <c r="B434" s="32"/>
      <c r="C434" s="33"/>
      <c r="D434" s="34"/>
      <c r="E434" s="34"/>
      <c r="F434" s="24" t="s">
        <v>439</v>
      </c>
      <c r="G434" s="30" t="s">
        <v>152</v>
      </c>
      <c r="H434" s="35">
        <v>34380669</v>
      </c>
      <c r="I434" s="35">
        <v>35220430</v>
      </c>
      <c r="J434" s="35">
        <v>38789698</v>
      </c>
      <c r="K434" s="35">
        <v>33696652</v>
      </c>
      <c r="L434" s="35">
        <v>39792688</v>
      </c>
      <c r="M434" s="35">
        <v>31683298</v>
      </c>
      <c r="N434" s="35">
        <v>37486052</v>
      </c>
      <c r="O434" s="35">
        <v>7356510</v>
      </c>
      <c r="P434" s="52">
        <f>((O434*3)+M434)/2*$P$2*$P$3</f>
        <v>28746725.91182676</v>
      </c>
      <c r="Q434" s="53">
        <f t="shared" si="123"/>
        <v>30756441.429188326</v>
      </c>
      <c r="R434" s="53">
        <f t="shared" si="124"/>
        <v>32878005.380753025</v>
      </c>
    </row>
    <row r="435" spans="1:18" s="31" customFormat="1" x14ac:dyDescent="0.25">
      <c r="A435" s="29"/>
      <c r="B435" s="32"/>
      <c r="C435" s="33"/>
      <c r="D435" s="34"/>
      <c r="E435" s="34"/>
      <c r="F435" s="24" t="s">
        <v>440</v>
      </c>
      <c r="G435" s="30" t="s">
        <v>152</v>
      </c>
      <c r="H435" s="38"/>
      <c r="I435" s="38"/>
      <c r="J435" s="38">
        <v>0</v>
      </c>
      <c r="K435" s="35">
        <v>46920</v>
      </c>
      <c r="L435" s="38">
        <v>0</v>
      </c>
      <c r="M435" s="35">
        <v>529295</v>
      </c>
      <c r="N435" s="35">
        <v>385240</v>
      </c>
      <c r="O435" s="35">
        <v>187108</v>
      </c>
      <c r="P435" s="52">
        <f>((O435*3)+M435)/2*$P$2*$P$3</f>
        <v>583257.22820073005</v>
      </c>
      <c r="Q435" s="53">
        <f t="shared" si="123"/>
        <v>624033.38843976636</v>
      </c>
      <c r="R435" s="53">
        <f t="shared" si="124"/>
        <v>667078.8995576473</v>
      </c>
    </row>
    <row r="436" spans="1:18" s="31" customFormat="1" x14ac:dyDescent="0.25">
      <c r="A436" s="29"/>
      <c r="B436" s="32"/>
      <c r="C436" s="33"/>
      <c r="D436" s="34"/>
      <c r="E436" s="34"/>
      <c r="F436" s="24" t="s">
        <v>441</v>
      </c>
      <c r="G436" s="30" t="s">
        <v>152</v>
      </c>
      <c r="H436" s="38"/>
      <c r="I436" s="38"/>
      <c r="J436" s="38"/>
      <c r="K436" s="38"/>
      <c r="L436" s="38">
        <v>0</v>
      </c>
      <c r="M436" s="38">
        <v>-230</v>
      </c>
      <c r="N436" s="38"/>
      <c r="O436" s="38"/>
      <c r="P436" s="58"/>
      <c r="Q436" s="59"/>
      <c r="R436" s="59"/>
    </row>
    <row r="437" spans="1:18" s="31" customFormat="1" x14ac:dyDescent="0.25">
      <c r="A437" s="29"/>
      <c r="B437" s="32"/>
      <c r="C437" s="33"/>
      <c r="D437" s="34"/>
      <c r="E437" s="34"/>
      <c r="F437" s="24" t="s">
        <v>442</v>
      </c>
      <c r="G437" s="30" t="s">
        <v>152</v>
      </c>
      <c r="H437" s="35">
        <v>22449869</v>
      </c>
      <c r="I437" s="35">
        <v>23246222</v>
      </c>
      <c r="J437" s="35">
        <v>13447998</v>
      </c>
      <c r="K437" s="35">
        <v>13161033</v>
      </c>
      <c r="L437" s="35">
        <v>27382409</v>
      </c>
      <c r="M437" s="35">
        <v>12018836</v>
      </c>
      <c r="N437" s="35">
        <v>21221718</v>
      </c>
      <c r="O437" s="35">
        <v>19909436</v>
      </c>
      <c r="P437" s="52">
        <f>((O437*3)+M437)/2</f>
        <v>35873572</v>
      </c>
      <c r="Q437" s="53">
        <f>P437*$Q$2*$Q$3</f>
        <v>38381533.238184921</v>
      </c>
      <c r="R437" s="53">
        <f>Q437*$R$2*$R$3</f>
        <v>41029072.210188299</v>
      </c>
    </row>
    <row r="438" spans="1:18" s="31" customFormat="1" x14ac:dyDescent="0.25">
      <c r="A438" s="29"/>
      <c r="B438" s="32"/>
      <c r="C438" s="33"/>
      <c r="D438" s="34"/>
      <c r="E438" s="23" t="s">
        <v>443</v>
      </c>
      <c r="F438" s="24"/>
      <c r="G438" s="30" t="s">
        <v>1</v>
      </c>
      <c r="H438" s="26">
        <f>SUM(H439:H461)</f>
        <v>1955890</v>
      </c>
      <c r="I438" s="26">
        <f t="shared" ref="I438:R438" si="125">SUM(I439:I461)</f>
        <v>819458</v>
      </c>
      <c r="J438" s="26">
        <f t="shared" si="125"/>
        <v>1237380</v>
      </c>
      <c r="K438" s="26">
        <f t="shared" si="125"/>
        <v>2002203</v>
      </c>
      <c r="L438" s="26">
        <f t="shared" si="125"/>
        <v>2779289</v>
      </c>
      <c r="M438" s="26">
        <f t="shared" si="125"/>
        <v>4281496</v>
      </c>
      <c r="N438" s="26">
        <f t="shared" si="125"/>
        <v>4203100</v>
      </c>
      <c r="O438" s="26">
        <f t="shared" si="125"/>
        <v>1411015</v>
      </c>
      <c r="P438" s="27">
        <f t="shared" si="125"/>
        <v>4453552.3503293097</v>
      </c>
      <c r="Q438" s="26">
        <f t="shared" si="125"/>
        <v>4764905.1385839414</v>
      </c>
      <c r="R438" s="26">
        <f t="shared" si="125"/>
        <v>5093585.9125908921</v>
      </c>
    </row>
    <row r="439" spans="1:18" s="31" customFormat="1" x14ac:dyDescent="0.25">
      <c r="A439" s="29"/>
      <c r="B439" s="32"/>
      <c r="C439" s="33"/>
      <c r="D439" s="34"/>
      <c r="E439" s="34"/>
      <c r="F439" s="24" t="s">
        <v>444</v>
      </c>
      <c r="G439" s="30" t="s">
        <v>150</v>
      </c>
      <c r="H439" s="38">
        <v>0</v>
      </c>
      <c r="I439" s="38">
        <v>0</v>
      </c>
      <c r="J439" s="38"/>
      <c r="K439" s="38"/>
      <c r="L439" s="38">
        <v>0</v>
      </c>
      <c r="M439" s="38">
        <v>0</v>
      </c>
      <c r="N439" s="38"/>
      <c r="O439" s="38"/>
      <c r="P439" s="58"/>
      <c r="Q439" s="59"/>
      <c r="R439" s="59"/>
    </row>
    <row r="440" spans="1:18" s="31" customFormat="1" x14ac:dyDescent="0.25">
      <c r="A440" s="29"/>
      <c r="B440" s="32"/>
      <c r="C440" s="33"/>
      <c r="D440" s="34"/>
      <c r="E440" s="34"/>
      <c r="F440" s="24" t="s">
        <v>444</v>
      </c>
      <c r="G440" s="30" t="s">
        <v>152</v>
      </c>
      <c r="H440" s="35">
        <v>255306</v>
      </c>
      <c r="I440" s="35">
        <v>111328</v>
      </c>
      <c r="J440" s="35">
        <v>61816</v>
      </c>
      <c r="K440" s="35">
        <v>189356</v>
      </c>
      <c r="L440" s="35">
        <v>383731</v>
      </c>
      <c r="M440" s="35">
        <v>381573</v>
      </c>
      <c r="N440" s="35">
        <v>443600</v>
      </c>
      <c r="O440" s="35">
        <v>95746</v>
      </c>
      <c r="P440" s="52">
        <f>((O440*3)+M440)/2*$P$2*$P$3</f>
        <v>357676.55803736998</v>
      </c>
      <c r="Q440" s="53">
        <f>P440*$Q$2*$Q$3</f>
        <v>382682.12323074194</v>
      </c>
      <c r="R440" s="53">
        <f>Q440*$R$2*$R$3</f>
        <v>409079.34475013689</v>
      </c>
    </row>
    <row r="441" spans="1:18" s="31" customFormat="1" x14ac:dyDescent="0.25">
      <c r="A441" s="29"/>
      <c r="B441" s="32"/>
      <c r="C441" s="33"/>
      <c r="D441" s="34"/>
      <c r="E441" s="34"/>
      <c r="F441" s="24" t="s">
        <v>445</v>
      </c>
      <c r="G441" s="30" t="s">
        <v>150</v>
      </c>
      <c r="H441" s="38">
        <v>0</v>
      </c>
      <c r="I441" s="38">
        <v>0</v>
      </c>
      <c r="J441" s="38"/>
      <c r="K441" s="38"/>
      <c r="L441" s="38">
        <v>0</v>
      </c>
      <c r="M441" s="38">
        <v>0</v>
      </c>
      <c r="N441" s="38"/>
      <c r="O441" s="38"/>
      <c r="P441" s="58"/>
      <c r="Q441" s="59"/>
      <c r="R441" s="59"/>
    </row>
    <row r="442" spans="1:18" s="31" customFormat="1" x14ac:dyDescent="0.25">
      <c r="A442" s="29"/>
      <c r="B442" s="32"/>
      <c r="C442" s="33"/>
      <c r="D442" s="34"/>
      <c r="E442" s="34"/>
      <c r="F442" s="24" t="s">
        <v>445</v>
      </c>
      <c r="G442" s="30" t="s">
        <v>152</v>
      </c>
      <c r="H442" s="35">
        <v>632371</v>
      </c>
      <c r="I442" s="35">
        <v>399398</v>
      </c>
      <c r="J442" s="35">
        <v>529166</v>
      </c>
      <c r="K442" s="35">
        <v>912598</v>
      </c>
      <c r="L442" s="35">
        <v>1206848</v>
      </c>
      <c r="M442" s="35">
        <v>1764227</v>
      </c>
      <c r="N442" s="35">
        <v>1560700</v>
      </c>
      <c r="O442" s="35">
        <v>342369</v>
      </c>
      <c r="P442" s="52">
        <f>((O442*3)+M442)/2*$P$2*$P$3</f>
        <v>1492790.5453897801</v>
      </c>
      <c r="Q442" s="53">
        <f>P442*$Q$2*$Q$3</f>
        <v>1597153.1894154849</v>
      </c>
      <c r="R442" s="53">
        <f>Q442*$R$2*$R$3</f>
        <v>1707324.0178447703</v>
      </c>
    </row>
    <row r="443" spans="1:18" s="31" customFormat="1" x14ac:dyDescent="0.25">
      <c r="A443" s="29"/>
      <c r="B443" s="32"/>
      <c r="C443" s="33"/>
      <c r="D443" s="34"/>
      <c r="E443" s="34"/>
      <c r="F443" s="24" t="s">
        <v>446</v>
      </c>
      <c r="G443" s="30" t="s">
        <v>150</v>
      </c>
      <c r="H443" s="38"/>
      <c r="I443" s="38"/>
      <c r="J443" s="38"/>
      <c r="K443" s="38"/>
      <c r="L443" s="38">
        <v>0</v>
      </c>
      <c r="M443" s="38">
        <v>0</v>
      </c>
      <c r="N443" s="38">
        <v>0</v>
      </c>
      <c r="O443" s="35">
        <v>10407</v>
      </c>
      <c r="P443" s="58"/>
      <c r="Q443" s="59"/>
      <c r="R443" s="53"/>
    </row>
    <row r="444" spans="1:18" s="31" customFormat="1" x14ac:dyDescent="0.25">
      <c r="A444" s="29"/>
      <c r="B444" s="32"/>
      <c r="C444" s="33"/>
      <c r="D444" s="34"/>
      <c r="E444" s="34"/>
      <c r="F444" s="24" t="s">
        <v>446</v>
      </c>
      <c r="G444" s="30" t="s">
        <v>152</v>
      </c>
      <c r="H444" s="35">
        <v>1068213</v>
      </c>
      <c r="I444" s="35">
        <v>308732</v>
      </c>
      <c r="J444" s="35">
        <v>646398</v>
      </c>
      <c r="K444" s="35">
        <v>889014</v>
      </c>
      <c r="L444" s="35">
        <v>1106479</v>
      </c>
      <c r="M444" s="35">
        <v>1501231</v>
      </c>
      <c r="N444" s="35">
        <v>1177800</v>
      </c>
      <c r="O444" s="35">
        <v>716068</v>
      </c>
      <c r="P444" s="52">
        <f>((O444*3)+M444)/2*$P$2*$P$3</f>
        <v>1951698.3865114499</v>
      </c>
      <c r="Q444" s="53">
        <f>P444*$Q$2*$Q$3</f>
        <v>2088143.7870976743</v>
      </c>
      <c r="R444" s="53">
        <f>Q444*$R$2*$R$3</f>
        <v>2232182.9014597787</v>
      </c>
    </row>
    <row r="445" spans="1:18" s="31" customFormat="1" x14ac:dyDescent="0.25">
      <c r="A445" s="29"/>
      <c r="B445" s="32"/>
      <c r="C445" s="33"/>
      <c r="D445" s="34"/>
      <c r="E445" s="34"/>
      <c r="F445" s="24" t="s">
        <v>447</v>
      </c>
      <c r="G445" s="30" t="s">
        <v>152</v>
      </c>
      <c r="H445" s="38"/>
      <c r="I445" s="38"/>
      <c r="J445" s="38">
        <v>0</v>
      </c>
      <c r="K445" s="35">
        <v>11235</v>
      </c>
      <c r="L445" s="38"/>
      <c r="M445" s="38"/>
      <c r="N445" s="38"/>
      <c r="O445" s="38"/>
      <c r="P445" s="58"/>
      <c r="Q445" s="59"/>
      <c r="R445" s="59"/>
    </row>
    <row r="446" spans="1:18" s="31" customFormat="1" x14ac:dyDescent="0.25">
      <c r="A446" s="29"/>
      <c r="B446" s="32"/>
      <c r="C446" s="33"/>
      <c r="D446" s="34"/>
      <c r="E446" s="34"/>
      <c r="F446" s="24" t="s">
        <v>448</v>
      </c>
      <c r="G446" s="30" t="s">
        <v>150</v>
      </c>
      <c r="H446" s="38"/>
      <c r="I446" s="38"/>
      <c r="J446" s="38"/>
      <c r="K446" s="38"/>
      <c r="L446" s="38">
        <v>0</v>
      </c>
      <c r="M446" s="35">
        <v>30393</v>
      </c>
      <c r="N446" s="38"/>
      <c r="O446" s="38"/>
      <c r="P446" s="52"/>
      <c r="Q446" s="59"/>
      <c r="R446" s="59"/>
    </row>
    <row r="447" spans="1:18" s="31" customFormat="1" x14ac:dyDescent="0.25">
      <c r="A447" s="29"/>
      <c r="B447" s="32"/>
      <c r="C447" s="33"/>
      <c r="D447" s="34"/>
      <c r="E447" s="34"/>
      <c r="F447" s="24" t="s">
        <v>448</v>
      </c>
      <c r="G447" s="30" t="s">
        <v>152</v>
      </c>
      <c r="H447" s="38"/>
      <c r="I447" s="38"/>
      <c r="J447" s="38"/>
      <c r="K447" s="38"/>
      <c r="L447" s="35">
        <v>19971</v>
      </c>
      <c r="M447" s="35">
        <v>143492</v>
      </c>
      <c r="N447" s="35">
        <v>27800</v>
      </c>
      <c r="O447" s="35">
        <v>110610</v>
      </c>
      <c r="P447" s="52">
        <f>((O447*3)+M447)/2*$P$2*$P$3</f>
        <v>254199.67213374001</v>
      </c>
      <c r="Q447" s="53">
        <f>P447*$Q$2*$Q$3</f>
        <v>271971.05337424582</v>
      </c>
      <c r="R447" s="53">
        <f>Q447*$R$2*$R$3</f>
        <v>290731.48065047467</v>
      </c>
    </row>
    <row r="448" spans="1:18" s="31" customFormat="1" x14ac:dyDescent="0.25">
      <c r="A448" s="29"/>
      <c r="B448" s="32"/>
      <c r="C448" s="33"/>
      <c r="D448" s="34"/>
      <c r="E448" s="34"/>
      <c r="F448" s="24" t="s">
        <v>449</v>
      </c>
      <c r="G448" s="30" t="s">
        <v>150</v>
      </c>
      <c r="H448" s="38"/>
      <c r="I448" s="38"/>
      <c r="J448" s="38"/>
      <c r="K448" s="38"/>
      <c r="L448" s="38">
        <v>0</v>
      </c>
      <c r="M448" s="38">
        <v>0</v>
      </c>
      <c r="N448" s="38"/>
      <c r="O448" s="38"/>
      <c r="P448" s="58"/>
      <c r="Q448" s="59"/>
      <c r="R448" s="59"/>
    </row>
    <row r="449" spans="1:18" s="31" customFormat="1" x14ac:dyDescent="0.25">
      <c r="A449" s="29"/>
      <c r="B449" s="32"/>
      <c r="C449" s="33"/>
      <c r="D449" s="34"/>
      <c r="E449" s="34"/>
      <c r="F449" s="24" t="s">
        <v>449</v>
      </c>
      <c r="G449" s="30" t="s">
        <v>152</v>
      </c>
      <c r="H449" s="38"/>
      <c r="I449" s="38"/>
      <c r="J449" s="38"/>
      <c r="K449" s="38"/>
      <c r="L449" s="35">
        <v>14944</v>
      </c>
      <c r="M449" s="35">
        <v>99533</v>
      </c>
      <c r="N449" s="35">
        <v>101700</v>
      </c>
      <c r="O449" s="35">
        <v>44063</v>
      </c>
      <c r="P449" s="52">
        <f>((O449*3)+M449)/2*$P$2*$P$3</f>
        <v>123923.69052174001</v>
      </c>
      <c r="Q449" s="53">
        <f>P449*$Q$2*$Q$3</f>
        <v>132587.33328141132</v>
      </c>
      <c r="R449" s="53">
        <f>Q449*$R$2*$R$3</f>
        <v>141733.14123749643</v>
      </c>
    </row>
    <row r="450" spans="1:18" s="31" customFormat="1" x14ac:dyDescent="0.25">
      <c r="A450" s="29"/>
      <c r="B450" s="32"/>
      <c r="C450" s="33"/>
      <c r="D450" s="34"/>
      <c r="E450" s="34"/>
      <c r="F450" s="24" t="s">
        <v>450</v>
      </c>
      <c r="G450" s="30" t="s">
        <v>20</v>
      </c>
      <c r="H450" s="38"/>
      <c r="I450" s="38"/>
      <c r="J450" s="38"/>
      <c r="K450" s="38"/>
      <c r="L450" s="38">
        <v>0</v>
      </c>
      <c r="M450" s="38">
        <v>-265</v>
      </c>
      <c r="N450" s="38"/>
      <c r="O450" s="38"/>
      <c r="P450" s="58"/>
      <c r="Q450" s="59"/>
      <c r="R450" s="59"/>
    </row>
    <row r="451" spans="1:18" s="31" customFormat="1" x14ac:dyDescent="0.25">
      <c r="A451" s="29"/>
      <c r="B451" s="32"/>
      <c r="C451" s="33"/>
      <c r="D451" s="34"/>
      <c r="E451" s="34"/>
      <c r="F451" s="24" t="s">
        <v>450</v>
      </c>
      <c r="G451" s="30" t="s">
        <v>150</v>
      </c>
      <c r="H451" s="38"/>
      <c r="I451" s="38"/>
      <c r="J451" s="38"/>
      <c r="K451" s="38"/>
      <c r="L451" s="38">
        <v>0</v>
      </c>
      <c r="M451" s="38">
        <v>265</v>
      </c>
      <c r="N451" s="38"/>
      <c r="O451" s="38"/>
      <c r="P451" s="58"/>
      <c r="Q451" s="59"/>
      <c r="R451" s="59"/>
    </row>
    <row r="452" spans="1:18" s="31" customFormat="1" x14ac:dyDescent="0.25">
      <c r="A452" s="29"/>
      <c r="B452" s="32"/>
      <c r="C452" s="33"/>
      <c r="D452" s="34"/>
      <c r="E452" s="34"/>
      <c r="F452" s="24" t="s">
        <v>450</v>
      </c>
      <c r="G452" s="30" t="s">
        <v>152</v>
      </c>
      <c r="H452" s="38"/>
      <c r="I452" s="38"/>
      <c r="J452" s="38"/>
      <c r="K452" s="38"/>
      <c r="L452" s="35">
        <v>2394</v>
      </c>
      <c r="M452" s="35">
        <v>18021</v>
      </c>
      <c r="N452" s="35">
        <v>11900</v>
      </c>
      <c r="O452" s="35">
        <v>3640</v>
      </c>
      <c r="P452" s="52">
        <f>((O452*3)+M452)/2*$P$2*$P$3</f>
        <v>15477.492544469998</v>
      </c>
      <c r="Q452" s="53">
        <f>P452*$Q$2*$Q$3</f>
        <v>16559.54122827062</v>
      </c>
      <c r="R452" s="53">
        <f>Q452*$R$2*$R$3</f>
        <v>17701.810102426116</v>
      </c>
    </row>
    <row r="453" spans="1:18" s="31" customFormat="1" ht="21" x14ac:dyDescent="0.25">
      <c r="A453" s="29"/>
      <c r="B453" s="32"/>
      <c r="C453" s="33"/>
      <c r="D453" s="34"/>
      <c r="E453" s="34"/>
      <c r="F453" s="24" t="s">
        <v>451</v>
      </c>
      <c r="G453" s="30" t="s">
        <v>20</v>
      </c>
      <c r="H453" s="38"/>
      <c r="I453" s="38"/>
      <c r="J453" s="38"/>
      <c r="K453" s="38"/>
      <c r="L453" s="38">
        <v>0</v>
      </c>
      <c r="M453" s="38">
        <v>-624</v>
      </c>
      <c r="N453" s="38"/>
      <c r="O453" s="38"/>
      <c r="P453" s="58"/>
      <c r="Q453" s="59"/>
      <c r="R453" s="59"/>
    </row>
    <row r="454" spans="1:18" s="31" customFormat="1" ht="21" x14ac:dyDescent="0.25">
      <c r="A454" s="29"/>
      <c r="B454" s="32"/>
      <c r="C454" s="33"/>
      <c r="D454" s="34"/>
      <c r="E454" s="34"/>
      <c r="F454" s="24" t="s">
        <v>451</v>
      </c>
      <c r="G454" s="30" t="s">
        <v>150</v>
      </c>
      <c r="H454" s="38"/>
      <c r="I454" s="38"/>
      <c r="J454" s="38"/>
      <c r="K454" s="38"/>
      <c r="L454" s="38">
        <v>0</v>
      </c>
      <c r="M454" s="38">
        <v>624</v>
      </c>
      <c r="N454" s="38"/>
      <c r="O454" s="38"/>
      <c r="P454" s="58"/>
      <c r="Q454" s="59"/>
      <c r="R454" s="59"/>
    </row>
    <row r="455" spans="1:18" s="31" customFormat="1" ht="21" x14ac:dyDescent="0.25">
      <c r="A455" s="29"/>
      <c r="B455" s="32"/>
      <c r="C455" s="33"/>
      <c r="D455" s="34"/>
      <c r="E455" s="34"/>
      <c r="F455" s="24" t="s">
        <v>451</v>
      </c>
      <c r="G455" s="30" t="s">
        <v>152</v>
      </c>
      <c r="H455" s="38"/>
      <c r="I455" s="38"/>
      <c r="J455" s="38"/>
      <c r="K455" s="38"/>
      <c r="L455" s="38">
        <v>392</v>
      </c>
      <c r="M455" s="35">
        <v>4368</v>
      </c>
      <c r="N455" s="35">
        <v>6000</v>
      </c>
      <c r="O455" s="35">
        <v>1560</v>
      </c>
      <c r="P455" s="52">
        <f>((O455*3)+M455)/2*$P$2*$P$3</f>
        <v>4838.82217416</v>
      </c>
      <c r="Q455" s="53">
        <f>P455*$Q$2*$Q$3</f>
        <v>5177.1096034481388</v>
      </c>
      <c r="R455" s="53">
        <f>Q455*$R$2*$R$3</f>
        <v>5534.2240353391899</v>
      </c>
    </row>
    <row r="456" spans="1:18" s="31" customFormat="1" x14ac:dyDescent="0.25">
      <c r="A456" s="29"/>
      <c r="B456" s="32"/>
      <c r="C456" s="33"/>
      <c r="D456" s="34"/>
      <c r="E456" s="34"/>
      <c r="F456" s="24" t="s">
        <v>452</v>
      </c>
      <c r="G456" s="30" t="s">
        <v>150</v>
      </c>
      <c r="H456" s="38"/>
      <c r="I456" s="38"/>
      <c r="J456" s="38"/>
      <c r="K456" s="38"/>
      <c r="L456" s="38">
        <v>0</v>
      </c>
      <c r="M456" s="35">
        <v>124893</v>
      </c>
      <c r="N456" s="38">
        <v>0</v>
      </c>
      <c r="O456" s="38">
        <v>147</v>
      </c>
      <c r="P456" s="52"/>
      <c r="Q456" s="59"/>
      <c r="R456" s="59"/>
    </row>
    <row r="457" spans="1:18" s="31" customFormat="1" x14ac:dyDescent="0.25">
      <c r="A457" s="29"/>
      <c r="B457" s="32"/>
      <c r="C457" s="33"/>
      <c r="D457" s="34"/>
      <c r="E457" s="34"/>
      <c r="F457" s="24" t="s">
        <v>452</v>
      </c>
      <c r="G457" s="30" t="s">
        <v>152</v>
      </c>
      <c r="H457" s="38"/>
      <c r="I457" s="38"/>
      <c r="J457" s="38"/>
      <c r="K457" s="38"/>
      <c r="L457" s="35">
        <v>40651</v>
      </c>
      <c r="M457" s="35">
        <v>197221</v>
      </c>
      <c r="N457" s="35">
        <v>800000</v>
      </c>
      <c r="O457" s="35">
        <v>81410</v>
      </c>
      <c r="P457" s="52">
        <f>((O457*3)+M457)/2*$P$2*$P$3</f>
        <v>236085.64186616999</v>
      </c>
      <c r="Q457" s="53">
        <f>P457*$Q$2*$Q$3</f>
        <v>252590.6511440964</v>
      </c>
      <c r="R457" s="53">
        <f>Q457*$R$2*$R$3</f>
        <v>270014.2279646906</v>
      </c>
    </row>
    <row r="458" spans="1:18" s="31" customFormat="1" x14ac:dyDescent="0.25">
      <c r="A458" s="29"/>
      <c r="B458" s="32"/>
      <c r="C458" s="33"/>
      <c r="D458" s="34"/>
      <c r="E458" s="34"/>
      <c r="F458" s="24" t="s">
        <v>453</v>
      </c>
      <c r="G458" s="30" t="s">
        <v>152</v>
      </c>
      <c r="H458" s="38"/>
      <c r="I458" s="38"/>
      <c r="J458" s="38"/>
      <c r="K458" s="38"/>
      <c r="L458" s="38"/>
      <c r="M458" s="38"/>
      <c r="N458" s="35">
        <v>50000</v>
      </c>
      <c r="O458" s="38">
        <v>0</v>
      </c>
      <c r="P458" s="58"/>
      <c r="Q458" s="53"/>
      <c r="R458" s="59"/>
    </row>
    <row r="459" spans="1:18" s="31" customFormat="1" x14ac:dyDescent="0.25">
      <c r="A459" s="29"/>
      <c r="B459" s="32"/>
      <c r="C459" s="33"/>
      <c r="D459" s="34"/>
      <c r="E459" s="34"/>
      <c r="F459" s="24" t="s">
        <v>454</v>
      </c>
      <c r="G459" s="30" t="s">
        <v>20</v>
      </c>
      <c r="H459" s="38"/>
      <c r="I459" s="38"/>
      <c r="J459" s="38"/>
      <c r="K459" s="38"/>
      <c r="L459" s="38">
        <v>0</v>
      </c>
      <c r="M459" s="35">
        <v>-1609</v>
      </c>
      <c r="N459" s="38"/>
      <c r="O459" s="38"/>
      <c r="P459" s="52"/>
      <c r="Q459" s="59"/>
      <c r="R459" s="59"/>
    </row>
    <row r="460" spans="1:18" s="31" customFormat="1" x14ac:dyDescent="0.25">
      <c r="A460" s="29"/>
      <c r="B460" s="32"/>
      <c r="C460" s="33"/>
      <c r="D460" s="34"/>
      <c r="E460" s="34"/>
      <c r="F460" s="24" t="s">
        <v>454</v>
      </c>
      <c r="G460" s="30" t="s">
        <v>150</v>
      </c>
      <c r="H460" s="38"/>
      <c r="I460" s="38"/>
      <c r="J460" s="38"/>
      <c r="K460" s="38"/>
      <c r="L460" s="38">
        <v>0</v>
      </c>
      <c r="M460" s="35">
        <v>1609</v>
      </c>
      <c r="N460" s="38"/>
      <c r="O460" s="38"/>
      <c r="P460" s="52"/>
      <c r="Q460" s="59"/>
      <c r="R460" s="59"/>
    </row>
    <row r="461" spans="1:18" s="31" customFormat="1" x14ac:dyDescent="0.25">
      <c r="A461" s="29"/>
      <c r="B461" s="32"/>
      <c r="C461" s="33"/>
      <c r="D461" s="34"/>
      <c r="E461" s="34"/>
      <c r="F461" s="24" t="s">
        <v>454</v>
      </c>
      <c r="G461" s="30" t="s">
        <v>152</v>
      </c>
      <c r="H461" s="38"/>
      <c r="I461" s="38"/>
      <c r="J461" s="38"/>
      <c r="K461" s="38"/>
      <c r="L461" s="35">
        <v>3879</v>
      </c>
      <c r="M461" s="35">
        <v>16544</v>
      </c>
      <c r="N461" s="35">
        <v>23600</v>
      </c>
      <c r="O461" s="35">
        <v>4995</v>
      </c>
      <c r="P461" s="52">
        <f>((O461*3)+M461)/2*$P$2*$P$3</f>
        <v>16861.541150429999</v>
      </c>
      <c r="Q461" s="53">
        <f>P461*$Q$2*$Q$3</f>
        <v>18040.350208567237</v>
      </c>
      <c r="R461" s="53">
        <f>Q461*$R$2*$R$3</f>
        <v>19284.7645457791</v>
      </c>
    </row>
    <row r="462" spans="1:18" s="31" customFormat="1" x14ac:dyDescent="0.25">
      <c r="A462" s="29"/>
      <c r="B462" s="32"/>
      <c r="C462" s="33"/>
      <c r="D462" s="34"/>
      <c r="E462" s="23" t="s">
        <v>455</v>
      </c>
      <c r="F462" s="24"/>
      <c r="G462" s="30" t="s">
        <v>1</v>
      </c>
      <c r="H462" s="42">
        <f>SUM(H463:H466)</f>
        <v>0</v>
      </c>
      <c r="I462" s="42">
        <f t="shared" ref="I462:R462" si="126">SUM(I463:I466)</f>
        <v>1416</v>
      </c>
      <c r="J462" s="42">
        <f t="shared" si="126"/>
        <v>0</v>
      </c>
      <c r="K462" s="42">
        <f t="shared" si="126"/>
        <v>920</v>
      </c>
      <c r="L462" s="42">
        <f t="shared" si="126"/>
        <v>0</v>
      </c>
      <c r="M462" s="42">
        <f t="shared" si="126"/>
        <v>658</v>
      </c>
      <c r="N462" s="42">
        <f t="shared" si="126"/>
        <v>975</v>
      </c>
      <c r="O462" s="42">
        <f t="shared" si="126"/>
        <v>6553</v>
      </c>
      <c r="P462" s="52">
        <f t="shared" si="126"/>
        <v>10748.838072330002</v>
      </c>
      <c r="Q462" s="53">
        <f t="shared" si="126"/>
        <v>11500.30127317685</v>
      </c>
      <c r="R462" s="53">
        <f t="shared" si="126"/>
        <v>12293.586304849954</v>
      </c>
    </row>
    <row r="463" spans="1:18" s="31" customFormat="1" x14ac:dyDescent="0.25">
      <c r="A463" s="29"/>
      <c r="B463" s="32"/>
      <c r="C463" s="33"/>
      <c r="D463" s="34"/>
      <c r="E463" s="34"/>
      <c r="F463" s="24" t="s">
        <v>456</v>
      </c>
      <c r="G463" s="30" t="s">
        <v>20</v>
      </c>
      <c r="H463" s="38">
        <v>0</v>
      </c>
      <c r="I463" s="35">
        <v>1408</v>
      </c>
      <c r="J463" s="38">
        <v>0</v>
      </c>
      <c r="K463" s="38">
        <v>890</v>
      </c>
      <c r="L463" s="38">
        <v>0</v>
      </c>
      <c r="M463" s="38">
        <v>421</v>
      </c>
      <c r="N463" s="38">
        <v>975</v>
      </c>
      <c r="O463" s="38">
        <v>264</v>
      </c>
      <c r="P463" s="52">
        <f>((O463*3)+M463)/2*$P$2*$P$3</f>
        <v>648.70593470999995</v>
      </c>
      <c r="Q463" s="53">
        <f>P463*$Q$2*$Q$3</f>
        <v>694.05768666916356</v>
      </c>
      <c r="R463" s="53">
        <f>Q463*$R$2*$R$3</f>
        <v>741.93343886675916</v>
      </c>
    </row>
    <row r="464" spans="1:18" s="31" customFormat="1" x14ac:dyDescent="0.25">
      <c r="A464" s="29"/>
      <c r="B464" s="32"/>
      <c r="C464" s="33"/>
      <c r="D464" s="34"/>
      <c r="E464" s="34"/>
      <c r="F464" s="24" t="s">
        <v>457</v>
      </c>
      <c r="G464" s="30" t="s">
        <v>150</v>
      </c>
      <c r="H464" s="38">
        <v>0</v>
      </c>
      <c r="I464" s="38">
        <v>8</v>
      </c>
      <c r="J464" s="38">
        <v>0</v>
      </c>
      <c r="K464" s="38">
        <v>30</v>
      </c>
      <c r="L464" s="38">
        <v>0</v>
      </c>
      <c r="M464" s="38">
        <v>19</v>
      </c>
      <c r="N464" s="38">
        <v>0</v>
      </c>
      <c r="O464" s="35">
        <v>6289</v>
      </c>
      <c r="P464" s="52">
        <f>((O464*3)+M464)/2*$P$2*$P$3</f>
        <v>10100.132137620001</v>
      </c>
      <c r="Q464" s="53">
        <f>P464*$Q$2*$Q$3</f>
        <v>10806.243586507688</v>
      </c>
      <c r="R464" s="53">
        <f>Q464*$R$2*$R$3</f>
        <v>11551.652865983195</v>
      </c>
    </row>
    <row r="465" spans="1:18" s="31" customFormat="1" x14ac:dyDescent="0.25">
      <c r="A465" s="29"/>
      <c r="B465" s="32"/>
      <c r="C465" s="33"/>
      <c r="D465" s="34"/>
      <c r="E465" s="34"/>
      <c r="F465" s="24" t="s">
        <v>458</v>
      </c>
      <c r="G465" s="30" t="s">
        <v>150</v>
      </c>
      <c r="H465" s="38"/>
      <c r="I465" s="38"/>
      <c r="J465" s="38"/>
      <c r="K465" s="38"/>
      <c r="L465" s="38">
        <v>0</v>
      </c>
      <c r="M465" s="38">
        <v>210</v>
      </c>
      <c r="N465" s="38"/>
      <c r="O465" s="38"/>
      <c r="P465" s="58"/>
      <c r="Q465" s="59"/>
      <c r="R465" s="59"/>
    </row>
    <row r="466" spans="1:18" s="31" customFormat="1" x14ac:dyDescent="0.25">
      <c r="A466" s="29"/>
      <c r="B466" s="32"/>
      <c r="C466" s="33"/>
      <c r="D466" s="34"/>
      <c r="E466" s="34"/>
      <c r="F466" s="24" t="s">
        <v>459</v>
      </c>
      <c r="G466" s="30" t="s">
        <v>150</v>
      </c>
      <c r="H466" s="38"/>
      <c r="I466" s="38"/>
      <c r="J466" s="38"/>
      <c r="K466" s="38"/>
      <c r="L466" s="38">
        <v>0</v>
      </c>
      <c r="M466" s="38">
        <v>8</v>
      </c>
      <c r="N466" s="38"/>
      <c r="O466" s="38"/>
      <c r="P466" s="58"/>
      <c r="Q466" s="59"/>
      <c r="R466" s="59"/>
    </row>
    <row r="467" spans="1:18" s="31" customFormat="1" x14ac:dyDescent="0.25">
      <c r="A467" s="29"/>
      <c r="B467" s="32"/>
      <c r="C467" s="33"/>
      <c r="D467" s="34"/>
      <c r="E467" s="23" t="s">
        <v>460</v>
      </c>
      <c r="F467" s="24"/>
      <c r="G467" s="30" t="s">
        <v>1</v>
      </c>
      <c r="H467" s="26">
        <f>SUM(H468:H472)</f>
        <v>10330782</v>
      </c>
      <c r="I467" s="26">
        <f t="shared" ref="I467:R467" si="127">SUM(I468:I472)</f>
        <v>9308847</v>
      </c>
      <c r="J467" s="26">
        <f t="shared" si="127"/>
        <v>2648464</v>
      </c>
      <c r="K467" s="26">
        <f t="shared" si="127"/>
        <v>1348225</v>
      </c>
      <c r="L467" s="26">
        <f t="shared" si="127"/>
        <v>2981410</v>
      </c>
      <c r="M467" s="26">
        <f t="shared" si="127"/>
        <v>2472008</v>
      </c>
      <c r="N467" s="26">
        <f t="shared" si="127"/>
        <v>193562</v>
      </c>
      <c r="O467" s="26">
        <f t="shared" si="127"/>
        <v>434155</v>
      </c>
      <c r="P467" s="27">
        <f t="shared" si="127"/>
        <v>2018568.04245891</v>
      </c>
      <c r="Q467" s="26">
        <f t="shared" si="127"/>
        <v>2159688.3749177391</v>
      </c>
      <c r="R467" s="26">
        <f t="shared" si="127"/>
        <v>2308662.5991753773</v>
      </c>
    </row>
    <row r="468" spans="1:18" s="31" customFormat="1" x14ac:dyDescent="0.25">
      <c r="A468" s="29"/>
      <c r="B468" s="32"/>
      <c r="C468" s="33"/>
      <c r="D468" s="34"/>
      <c r="E468" s="34"/>
      <c r="F468" s="24" t="s">
        <v>461</v>
      </c>
      <c r="G468" s="30" t="s">
        <v>20</v>
      </c>
      <c r="H468" s="38">
        <v>0</v>
      </c>
      <c r="I468" s="35">
        <v>63703</v>
      </c>
      <c r="J468" s="38">
        <v>0</v>
      </c>
      <c r="K468" s="35">
        <v>144042</v>
      </c>
      <c r="L468" s="38">
        <v>0</v>
      </c>
      <c r="M468" s="35">
        <v>69637</v>
      </c>
      <c r="N468" s="35">
        <v>89641</v>
      </c>
      <c r="O468" s="35">
        <v>10480</v>
      </c>
      <c r="P468" s="52">
        <f>((O468*3)+M468)/2*$P$2*$P$3</f>
        <v>54055.440859590002</v>
      </c>
      <c r="Q468" s="53">
        <f>P468*$Q$2*$Q$3</f>
        <v>57834.516731623291</v>
      </c>
      <c r="R468" s="53">
        <f>Q468*$R$2*$R$3</f>
        <v>61823.912778512298</v>
      </c>
    </row>
    <row r="469" spans="1:18" s="31" customFormat="1" x14ac:dyDescent="0.25">
      <c r="A469" s="29"/>
      <c r="B469" s="32"/>
      <c r="C469" s="33"/>
      <c r="D469" s="34"/>
      <c r="E469" s="34"/>
      <c r="F469" s="24" t="s">
        <v>461</v>
      </c>
      <c r="G469" s="30" t="s">
        <v>152</v>
      </c>
      <c r="H469" s="35">
        <v>8832028</v>
      </c>
      <c r="I469" s="35">
        <v>9224083</v>
      </c>
      <c r="J469" s="35">
        <v>2072032</v>
      </c>
      <c r="K469" s="35">
        <v>1164052</v>
      </c>
      <c r="L469" s="35">
        <v>2939410</v>
      </c>
      <c r="M469" s="35">
        <v>2360917</v>
      </c>
      <c r="N469" s="38">
        <v>0</v>
      </c>
      <c r="O469" s="35">
        <v>410494</v>
      </c>
      <c r="P469" s="52">
        <f>((O469*3)+M469)/2*$P$2*$P$3</f>
        <v>1921195.8377133301</v>
      </c>
      <c r="Q469" s="53">
        <f>P469*$Q$2*$Q$3</f>
        <v>2055508.7712552487</v>
      </c>
      <c r="R469" s="53">
        <f>Q469*$R$2*$R$3</f>
        <v>2197296.7385420501</v>
      </c>
    </row>
    <row r="470" spans="1:18" s="31" customFormat="1" ht="21" x14ac:dyDescent="0.25">
      <c r="A470" s="29"/>
      <c r="B470" s="32"/>
      <c r="C470" s="33"/>
      <c r="D470" s="34"/>
      <c r="E470" s="34"/>
      <c r="F470" s="24" t="s">
        <v>462</v>
      </c>
      <c r="G470" s="30" t="s">
        <v>20</v>
      </c>
      <c r="H470" s="38">
        <v>0</v>
      </c>
      <c r="I470" s="35">
        <v>21061</v>
      </c>
      <c r="J470" s="38">
        <v>0</v>
      </c>
      <c r="K470" s="35">
        <v>40131</v>
      </c>
      <c r="L470" s="38">
        <v>0</v>
      </c>
      <c r="M470" s="35">
        <v>41454</v>
      </c>
      <c r="N470" s="35">
        <v>43921</v>
      </c>
      <c r="O470" s="35">
        <v>13181</v>
      </c>
      <c r="P470" s="52">
        <f>((O470*3)+M470)/2*$P$2*$P$3</f>
        <v>43316.763885990003</v>
      </c>
      <c r="Q470" s="53">
        <f>P470*$Q$2*$Q$3</f>
        <v>46345.086930867481</v>
      </c>
      <c r="R470" s="53">
        <f>Q470*$R$2*$R$3</f>
        <v>49541.947854815262</v>
      </c>
    </row>
    <row r="471" spans="1:18" s="31" customFormat="1" ht="21" x14ac:dyDescent="0.25">
      <c r="A471" s="29"/>
      <c r="B471" s="32"/>
      <c r="C471" s="33"/>
      <c r="D471" s="34"/>
      <c r="E471" s="34"/>
      <c r="F471" s="24" t="s">
        <v>462</v>
      </c>
      <c r="G471" s="30" t="s">
        <v>150</v>
      </c>
      <c r="H471" s="38"/>
      <c r="I471" s="38"/>
      <c r="J471" s="38"/>
      <c r="K471" s="38"/>
      <c r="L471" s="35">
        <v>42000</v>
      </c>
      <c r="M471" s="38">
        <v>0</v>
      </c>
      <c r="N471" s="35">
        <v>60000</v>
      </c>
      <c r="O471" s="38">
        <v>0</v>
      </c>
      <c r="P471" s="58"/>
      <c r="Q471" s="53"/>
      <c r="R471" s="59"/>
    </row>
    <row r="472" spans="1:18" s="31" customFormat="1" x14ac:dyDescent="0.25">
      <c r="A472" s="29"/>
      <c r="B472" s="32"/>
      <c r="C472" s="33"/>
      <c r="D472" s="34"/>
      <c r="E472" s="34"/>
      <c r="F472" s="24" t="s">
        <v>463</v>
      </c>
      <c r="G472" s="30" t="s">
        <v>152</v>
      </c>
      <c r="H472" s="35">
        <v>1498754</v>
      </c>
      <c r="I472" s="38">
        <v>0</v>
      </c>
      <c r="J472" s="35">
        <v>576432</v>
      </c>
      <c r="K472" s="38">
        <v>0</v>
      </c>
      <c r="L472" s="38"/>
      <c r="M472" s="38"/>
      <c r="N472" s="38"/>
      <c r="O472" s="38"/>
      <c r="P472" s="58"/>
      <c r="Q472" s="59"/>
      <c r="R472" s="59"/>
    </row>
    <row r="473" spans="1:18" s="31" customFormat="1" x14ac:dyDescent="0.25">
      <c r="A473" s="29"/>
      <c r="B473" s="22" t="s">
        <v>464</v>
      </c>
      <c r="C473" s="22"/>
      <c r="D473" s="23"/>
      <c r="E473" s="23"/>
      <c r="F473" s="24"/>
      <c r="G473" s="30" t="s">
        <v>1</v>
      </c>
      <c r="H473" s="26">
        <f>H474+H531+H547+H562</f>
        <v>3728182618</v>
      </c>
      <c r="I473" s="26">
        <f t="shared" ref="I473:R473" si="128">I474+I531+I547+I562</f>
        <v>3468798442</v>
      </c>
      <c r="J473" s="26">
        <f t="shared" si="128"/>
        <v>10000689614</v>
      </c>
      <c r="K473" s="26">
        <f t="shared" si="128"/>
        <v>9702758322</v>
      </c>
      <c r="L473" s="26">
        <f t="shared" si="128"/>
        <v>9526671349</v>
      </c>
      <c r="M473" s="26">
        <f t="shared" si="128"/>
        <v>9208665517</v>
      </c>
      <c r="N473" s="26">
        <f t="shared" si="128"/>
        <v>4154741954</v>
      </c>
      <c r="O473" s="26">
        <f t="shared" si="128"/>
        <v>1053739761</v>
      </c>
      <c r="P473" s="27">
        <f t="shared" si="128"/>
        <v>4500747721.8585472</v>
      </c>
      <c r="Q473" s="26">
        <f t="shared" si="128"/>
        <v>4787220489.5683107</v>
      </c>
      <c r="R473" s="26">
        <f t="shared" si="128"/>
        <v>5114947791.6780825</v>
      </c>
    </row>
    <row r="474" spans="1:18" s="31" customFormat="1" x14ac:dyDescent="0.25">
      <c r="A474" s="29"/>
      <c r="B474" s="32"/>
      <c r="C474" s="22" t="s">
        <v>465</v>
      </c>
      <c r="D474" s="23"/>
      <c r="E474" s="23"/>
      <c r="F474" s="24"/>
      <c r="G474" s="30" t="s">
        <v>1</v>
      </c>
      <c r="H474" s="26">
        <f>H475+H511</f>
        <v>3393272705</v>
      </c>
      <c r="I474" s="26">
        <f t="shared" ref="I474:R474" si="129">I475+I511</f>
        <v>3336760857</v>
      </c>
      <c r="J474" s="26">
        <f t="shared" si="129"/>
        <v>9871967615</v>
      </c>
      <c r="K474" s="26">
        <f t="shared" si="129"/>
        <v>9645673994</v>
      </c>
      <c r="L474" s="26">
        <f t="shared" si="129"/>
        <v>9197556872</v>
      </c>
      <c r="M474" s="26">
        <f t="shared" si="129"/>
        <v>9129883942</v>
      </c>
      <c r="N474" s="26">
        <f t="shared" si="129"/>
        <v>4062618180</v>
      </c>
      <c r="O474" s="26">
        <f t="shared" si="129"/>
        <v>1014010773</v>
      </c>
      <c r="P474" s="27">
        <f t="shared" si="129"/>
        <v>4425973424.1930399</v>
      </c>
      <c r="Q474" s="26">
        <f t="shared" si="129"/>
        <v>4707218637.7535372</v>
      </c>
      <c r="R474" s="26">
        <f t="shared" si="129"/>
        <v>5029427452.1260509</v>
      </c>
    </row>
    <row r="475" spans="1:18" s="31" customFormat="1" x14ac:dyDescent="0.25">
      <c r="A475" s="29"/>
      <c r="B475" s="32"/>
      <c r="C475" s="33"/>
      <c r="D475" s="23" t="s">
        <v>466</v>
      </c>
      <c r="E475" s="23"/>
      <c r="F475" s="24"/>
      <c r="G475" s="30" t="s">
        <v>1</v>
      </c>
      <c r="H475" s="26">
        <f>H476+H483+H491+H494+H496+H498+H507+H509</f>
        <v>1683682438</v>
      </c>
      <c r="I475" s="26">
        <f t="shared" ref="I475:R475" si="130">I476+I483+I491+I494+I496+I498+I507+I509</f>
        <v>1620542249</v>
      </c>
      <c r="J475" s="26">
        <f t="shared" si="130"/>
        <v>8046512258</v>
      </c>
      <c r="K475" s="26">
        <f t="shared" si="130"/>
        <v>7836734980</v>
      </c>
      <c r="L475" s="26">
        <f t="shared" si="130"/>
        <v>7404517379</v>
      </c>
      <c r="M475" s="26">
        <f t="shared" si="130"/>
        <v>7216569245</v>
      </c>
      <c r="N475" s="26">
        <f t="shared" si="130"/>
        <v>2027203265</v>
      </c>
      <c r="O475" s="26">
        <f t="shared" si="130"/>
        <v>598786575</v>
      </c>
      <c r="P475" s="27">
        <f t="shared" si="130"/>
        <v>2083998326.3237598</v>
      </c>
      <c r="Q475" s="26">
        <f t="shared" si="130"/>
        <v>2209203539.0459871</v>
      </c>
      <c r="R475" s="26">
        <f t="shared" si="130"/>
        <v>2339838876.1385026</v>
      </c>
    </row>
    <row r="476" spans="1:18" s="31" customFormat="1" x14ac:dyDescent="0.25">
      <c r="A476" s="29"/>
      <c r="B476" s="32"/>
      <c r="C476" s="33"/>
      <c r="D476" s="34"/>
      <c r="E476" s="23" t="s">
        <v>467</v>
      </c>
      <c r="F476" s="24"/>
      <c r="G476" s="30" t="s">
        <v>1</v>
      </c>
      <c r="H476" s="26">
        <f>SUM(H477:H482)</f>
        <v>625532605</v>
      </c>
      <c r="I476" s="26">
        <f t="shared" ref="I476:R476" si="131">SUM(I477:I482)</f>
        <v>646717388</v>
      </c>
      <c r="J476" s="26">
        <f t="shared" si="131"/>
        <v>683875628</v>
      </c>
      <c r="K476" s="26">
        <f t="shared" si="131"/>
        <v>684426530</v>
      </c>
      <c r="L476" s="26">
        <f t="shared" si="131"/>
        <v>774439787</v>
      </c>
      <c r="M476" s="26">
        <f t="shared" si="131"/>
        <v>791936035</v>
      </c>
      <c r="N476" s="26">
        <f t="shared" si="131"/>
        <v>774279012</v>
      </c>
      <c r="O476" s="26">
        <f t="shared" si="131"/>
        <v>232416957</v>
      </c>
      <c r="P476" s="27">
        <f t="shared" si="131"/>
        <v>869227158.46841002</v>
      </c>
      <c r="Q476" s="26">
        <f t="shared" si="131"/>
        <v>909506370.44987369</v>
      </c>
      <c r="R476" s="26">
        <f t="shared" si="131"/>
        <v>950489246.70121372</v>
      </c>
    </row>
    <row r="477" spans="1:18" s="31" customFormat="1" x14ac:dyDescent="0.25">
      <c r="A477" s="29"/>
      <c r="B477" s="32"/>
      <c r="C477" s="33"/>
      <c r="D477" s="34"/>
      <c r="E477" s="34"/>
      <c r="F477" s="24" t="s">
        <v>468</v>
      </c>
      <c r="G477" s="30" t="s">
        <v>30</v>
      </c>
      <c r="H477" s="35">
        <v>485093941</v>
      </c>
      <c r="I477" s="35">
        <v>501138329</v>
      </c>
      <c r="J477" s="35">
        <v>528987488</v>
      </c>
      <c r="K477" s="35">
        <v>527189408</v>
      </c>
      <c r="L477" s="35">
        <v>590083882</v>
      </c>
      <c r="M477" s="35">
        <v>599740453</v>
      </c>
      <c r="N477" s="35">
        <v>575917177</v>
      </c>
      <c r="O477" s="35">
        <v>176976109</v>
      </c>
      <c r="P477" s="36">
        <v>657629485</v>
      </c>
      <c r="Q477" s="37">
        <v>687581484</v>
      </c>
      <c r="R477" s="37">
        <v>717997622</v>
      </c>
    </row>
    <row r="478" spans="1:18" s="31" customFormat="1" x14ac:dyDescent="0.25">
      <c r="A478" s="29"/>
      <c r="B478" s="32"/>
      <c r="C478" s="33"/>
      <c r="D478" s="34"/>
      <c r="E478" s="34"/>
      <c r="F478" s="24" t="s">
        <v>469</v>
      </c>
      <c r="G478" s="30" t="s">
        <v>334</v>
      </c>
      <c r="H478" s="35">
        <v>131504499</v>
      </c>
      <c r="I478" s="35">
        <v>134843046</v>
      </c>
      <c r="J478" s="35">
        <v>140806331</v>
      </c>
      <c r="K478" s="35">
        <v>142543809</v>
      </c>
      <c r="L478" s="35">
        <v>158006993</v>
      </c>
      <c r="M478" s="35">
        <v>166349405</v>
      </c>
      <c r="N478" s="35">
        <v>159352974</v>
      </c>
      <c r="O478" s="35">
        <v>46592379</v>
      </c>
      <c r="P478" s="36">
        <v>183282775</v>
      </c>
      <c r="Q478" s="37">
        <v>191630462</v>
      </c>
      <c r="R478" s="37">
        <v>200107506</v>
      </c>
    </row>
    <row r="479" spans="1:18" s="31" customFormat="1" x14ac:dyDescent="0.25">
      <c r="A479" s="29"/>
      <c r="B479" s="32"/>
      <c r="C479" s="33"/>
      <c r="D479" s="34"/>
      <c r="E479" s="34"/>
      <c r="F479" s="24" t="s">
        <v>470</v>
      </c>
      <c r="G479" s="30" t="s">
        <v>471</v>
      </c>
      <c r="H479" s="35">
        <v>1580058</v>
      </c>
      <c r="I479" s="35">
        <v>1101539</v>
      </c>
      <c r="J479" s="35">
        <v>1706400</v>
      </c>
      <c r="K479" s="35">
        <v>1074272</v>
      </c>
      <c r="L479" s="35">
        <v>1730840</v>
      </c>
      <c r="M479" s="35">
        <v>1012960</v>
      </c>
      <c r="N479" s="35">
        <v>1175720</v>
      </c>
      <c r="O479" s="35">
        <v>153060</v>
      </c>
      <c r="P479" s="52">
        <f>M479*$P$2*$P$3</f>
        <v>1083451.2178463999</v>
      </c>
      <c r="Q479" s="53">
        <f>P479*$Q$2*$Q$3</f>
        <v>1159196.4951168934</v>
      </c>
      <c r="R479" s="53">
        <f>Q479*$R$2*$R$3</f>
        <v>1239157.2897518091</v>
      </c>
    </row>
    <row r="480" spans="1:18" s="31" customFormat="1" x14ac:dyDescent="0.25">
      <c r="A480" s="29"/>
      <c r="B480" s="32"/>
      <c r="C480" s="33"/>
      <c r="D480" s="34"/>
      <c r="E480" s="34"/>
      <c r="F480" s="24" t="s">
        <v>472</v>
      </c>
      <c r="G480" s="30" t="s">
        <v>473</v>
      </c>
      <c r="H480" s="35">
        <v>7254107</v>
      </c>
      <c r="I480" s="35">
        <v>8007010</v>
      </c>
      <c r="J480" s="35">
        <v>7747267</v>
      </c>
      <c r="K480" s="35">
        <v>7276836</v>
      </c>
      <c r="L480" s="35">
        <v>4460247</v>
      </c>
      <c r="M480" s="35">
        <v>7026291</v>
      </c>
      <c r="N480" s="35">
        <v>7964023</v>
      </c>
      <c r="O480" s="35">
        <v>2320033</v>
      </c>
      <c r="P480" s="52">
        <f>((O480*3)+M480)/2*$P$2*$P$3</f>
        <v>7479846.8245412996</v>
      </c>
      <c r="Q480" s="53">
        <f>P480*$Q$2*$Q$3</f>
        <v>8002771.2186749568</v>
      </c>
      <c r="R480" s="53">
        <f>Q480*$R$2*$R$3</f>
        <v>8554798.3759535458</v>
      </c>
    </row>
    <row r="481" spans="1:18" s="31" customFormat="1" ht="21" x14ac:dyDescent="0.25">
      <c r="A481" s="29"/>
      <c r="B481" s="32"/>
      <c r="C481" s="33"/>
      <c r="D481" s="34"/>
      <c r="E481" s="34"/>
      <c r="F481" s="24" t="s">
        <v>474</v>
      </c>
      <c r="G481" s="30" t="s">
        <v>265</v>
      </c>
      <c r="H481" s="35">
        <v>100000</v>
      </c>
      <c r="I481" s="35">
        <v>1627464</v>
      </c>
      <c r="J481" s="35">
        <v>4628142</v>
      </c>
      <c r="K481" s="35">
        <v>6342205</v>
      </c>
      <c r="L481" s="35">
        <v>20157825</v>
      </c>
      <c r="M481" s="35">
        <v>17806926</v>
      </c>
      <c r="N481" s="35">
        <v>14573217</v>
      </c>
      <c r="O481" s="35">
        <v>6188931</v>
      </c>
      <c r="P481" s="52">
        <f>((O481*3)+M481)/2*$P$2*$P$3</f>
        <v>19452471.04927773</v>
      </c>
      <c r="Q481" s="53">
        <f>P481*$Q$2*$Q$3</f>
        <v>20812414.892575603</v>
      </c>
      <c r="R481" s="53">
        <f>Q481*$R$2*$R$3</f>
        <v>22248044.865658022</v>
      </c>
    </row>
    <row r="482" spans="1:18" s="31" customFormat="1" ht="21" x14ac:dyDescent="0.25">
      <c r="A482" s="29"/>
      <c r="B482" s="32"/>
      <c r="C482" s="33"/>
      <c r="D482" s="34"/>
      <c r="E482" s="34"/>
      <c r="F482" s="24" t="s">
        <v>474</v>
      </c>
      <c r="G482" s="30" t="s">
        <v>475</v>
      </c>
      <c r="H482" s="38"/>
      <c r="I482" s="38"/>
      <c r="J482" s="38"/>
      <c r="K482" s="38"/>
      <c r="L482" s="38"/>
      <c r="M482" s="38"/>
      <c r="N482" s="35">
        <v>15295901</v>
      </c>
      <c r="O482" s="35">
        <v>186445</v>
      </c>
      <c r="P482" s="52">
        <f>((O482*3)+M482)/2*$P$2*$P$3</f>
        <v>299129.37674445001</v>
      </c>
      <c r="Q482" s="53">
        <f>P482*$Q$2*$Q$3</f>
        <v>320041.8435062627</v>
      </c>
      <c r="R482" s="53">
        <f>Q482*$R$2*$R$3</f>
        <v>342118.16985040298</v>
      </c>
    </row>
    <row r="483" spans="1:18" s="31" customFormat="1" x14ac:dyDescent="0.25">
      <c r="A483" s="29"/>
      <c r="B483" s="32"/>
      <c r="C483" s="33"/>
      <c r="D483" s="34"/>
      <c r="E483" s="23" t="s">
        <v>476</v>
      </c>
      <c r="F483" s="24"/>
      <c r="G483" s="30" t="s">
        <v>1</v>
      </c>
      <c r="H483" s="26">
        <f>SUM(H484:H490)</f>
        <v>4867280</v>
      </c>
      <c r="I483" s="26">
        <f t="shared" ref="I483:R483" si="132">SUM(I484:I490)</f>
        <v>5507744</v>
      </c>
      <c r="J483" s="26">
        <f t="shared" si="132"/>
        <v>6108520928</v>
      </c>
      <c r="K483" s="26">
        <f t="shared" si="132"/>
        <v>6108679741</v>
      </c>
      <c r="L483" s="26">
        <f t="shared" si="132"/>
        <v>5303649382</v>
      </c>
      <c r="M483" s="26">
        <f t="shared" si="132"/>
        <v>5285851120</v>
      </c>
      <c r="N483" s="26">
        <f t="shared" si="132"/>
        <v>9340474</v>
      </c>
      <c r="O483" s="26">
        <f t="shared" si="132"/>
        <v>1297144</v>
      </c>
      <c r="P483" s="27">
        <f t="shared" si="132"/>
        <v>5633917.9886837704</v>
      </c>
      <c r="Q483" s="26">
        <f t="shared" si="132"/>
        <v>6027791.4489216199</v>
      </c>
      <c r="R483" s="26">
        <f t="shared" si="132"/>
        <v>6443585.4891725099</v>
      </c>
    </row>
    <row r="484" spans="1:18" s="31" customFormat="1" ht="21" x14ac:dyDescent="0.25">
      <c r="A484" s="29"/>
      <c r="B484" s="32"/>
      <c r="C484" s="33"/>
      <c r="D484" s="34"/>
      <c r="E484" s="34"/>
      <c r="F484" s="24" t="s">
        <v>477</v>
      </c>
      <c r="G484" s="30" t="s">
        <v>285</v>
      </c>
      <c r="H484" s="35">
        <v>4867280</v>
      </c>
      <c r="I484" s="35">
        <v>5507744</v>
      </c>
      <c r="J484" s="35">
        <v>5186225</v>
      </c>
      <c r="K484" s="35">
        <v>5322341</v>
      </c>
      <c r="L484" s="35">
        <v>7254660</v>
      </c>
      <c r="M484" s="35">
        <v>6643299</v>
      </c>
      <c r="N484" s="35">
        <v>9340474</v>
      </c>
      <c r="O484" s="35">
        <v>1297144</v>
      </c>
      <c r="P484" s="52">
        <f>((O484*3)+M484)/2*$P$2*$P$3</f>
        <v>5633917.9886837704</v>
      </c>
      <c r="Q484" s="53">
        <f>P484*$Q$2*$Q$3</f>
        <v>6027791.4489216199</v>
      </c>
      <c r="R484" s="53">
        <f>Q484*$R$2*$R$3</f>
        <v>6443585.4891725099</v>
      </c>
    </row>
    <row r="485" spans="1:18" s="31" customFormat="1" ht="21" x14ac:dyDescent="0.25">
      <c r="A485" s="29"/>
      <c r="B485" s="32"/>
      <c r="C485" s="33"/>
      <c r="D485" s="34"/>
      <c r="E485" s="34"/>
      <c r="F485" s="24" t="s">
        <v>478</v>
      </c>
      <c r="G485" s="30" t="s">
        <v>479</v>
      </c>
      <c r="H485" s="38"/>
      <c r="I485" s="38"/>
      <c r="J485" s="35">
        <v>2964173252</v>
      </c>
      <c r="K485" s="35">
        <v>3065331378</v>
      </c>
      <c r="L485" s="35">
        <v>2510141481</v>
      </c>
      <c r="M485" s="35">
        <v>2385425157</v>
      </c>
      <c r="N485" s="38"/>
      <c r="O485" s="38"/>
      <c r="P485" s="52"/>
      <c r="Q485" s="59"/>
      <c r="R485" s="59"/>
    </row>
    <row r="486" spans="1:18" s="31" customFormat="1" ht="21" x14ac:dyDescent="0.25">
      <c r="A486" s="29"/>
      <c r="B486" s="32"/>
      <c r="C486" s="33"/>
      <c r="D486" s="34"/>
      <c r="E486" s="34"/>
      <c r="F486" s="24" t="s">
        <v>480</v>
      </c>
      <c r="G486" s="30" t="s">
        <v>479</v>
      </c>
      <c r="H486" s="38"/>
      <c r="I486" s="38"/>
      <c r="J486" s="35">
        <v>3139161451</v>
      </c>
      <c r="K486" s="35">
        <v>3038026022</v>
      </c>
      <c r="L486" s="35">
        <v>2768066341</v>
      </c>
      <c r="M486" s="35">
        <v>2892782664</v>
      </c>
      <c r="N486" s="38"/>
      <c r="O486" s="38"/>
      <c r="P486" s="52"/>
      <c r="Q486" s="59"/>
      <c r="R486" s="59"/>
    </row>
    <row r="487" spans="1:18" s="31" customFormat="1" x14ac:dyDescent="0.25">
      <c r="A487" s="29"/>
      <c r="B487" s="32"/>
      <c r="C487" s="33"/>
      <c r="D487" s="34"/>
      <c r="E487" s="34"/>
      <c r="F487" s="24" t="s">
        <v>481</v>
      </c>
      <c r="G487" s="30" t="s">
        <v>479</v>
      </c>
      <c r="H487" s="38"/>
      <c r="I487" s="38"/>
      <c r="J487" s="38">
        <v>0</v>
      </c>
      <c r="K487" s="38">
        <v>0</v>
      </c>
      <c r="L487" s="38"/>
      <c r="M487" s="38"/>
      <c r="N487" s="38"/>
      <c r="O487" s="38"/>
      <c r="P487" s="58"/>
      <c r="Q487" s="59"/>
      <c r="R487" s="59"/>
    </row>
    <row r="488" spans="1:18" s="31" customFormat="1" x14ac:dyDescent="0.25">
      <c r="A488" s="29"/>
      <c r="B488" s="32"/>
      <c r="C488" s="33"/>
      <c r="D488" s="34"/>
      <c r="E488" s="34"/>
      <c r="F488" s="24" t="s">
        <v>481</v>
      </c>
      <c r="G488" s="30" t="s">
        <v>64</v>
      </c>
      <c r="H488" s="38"/>
      <c r="I488" s="38"/>
      <c r="J488" s="38"/>
      <c r="K488" s="38"/>
      <c r="L488" s="35">
        <v>18186900</v>
      </c>
      <c r="M488" s="35">
        <v>1000000</v>
      </c>
      <c r="N488" s="38"/>
      <c r="O488" s="38"/>
      <c r="P488" s="52"/>
      <c r="Q488" s="59"/>
      <c r="R488" s="59"/>
    </row>
    <row r="489" spans="1:18" s="31" customFormat="1" x14ac:dyDescent="0.25">
      <c r="A489" s="29"/>
      <c r="B489" s="32"/>
      <c r="C489" s="33"/>
      <c r="D489" s="34"/>
      <c r="E489" s="34"/>
      <c r="F489" s="24" t="s">
        <v>481</v>
      </c>
      <c r="G489" s="30" t="s">
        <v>155</v>
      </c>
      <c r="H489" s="38"/>
      <c r="I489" s="38"/>
      <c r="J489" s="38"/>
      <c r="K489" s="38"/>
      <c r="L489" s="38">
        <v>0</v>
      </c>
      <c r="M489" s="38">
        <v>0</v>
      </c>
      <c r="N489" s="38"/>
      <c r="O489" s="38"/>
      <c r="P489" s="58"/>
      <c r="Q489" s="59"/>
      <c r="R489" s="59"/>
    </row>
    <row r="490" spans="1:18" s="31" customFormat="1" x14ac:dyDescent="0.25">
      <c r="A490" s="29"/>
      <c r="B490" s="32"/>
      <c r="C490" s="33"/>
      <c r="D490" s="34"/>
      <c r="E490" s="34"/>
      <c r="F490" s="24" t="s">
        <v>481</v>
      </c>
      <c r="G490" s="30" t="s">
        <v>28</v>
      </c>
      <c r="H490" s="38"/>
      <c r="I490" s="38"/>
      <c r="J490" s="38"/>
      <c r="K490" s="38"/>
      <c r="L490" s="38">
        <v>0</v>
      </c>
      <c r="M490" s="38">
        <v>0</v>
      </c>
      <c r="N490" s="38"/>
      <c r="O490" s="38"/>
      <c r="P490" s="58"/>
      <c r="Q490" s="59"/>
      <c r="R490" s="59"/>
    </row>
    <row r="491" spans="1:18" s="31" customFormat="1" x14ac:dyDescent="0.25">
      <c r="A491" s="29"/>
      <c r="B491" s="32"/>
      <c r="C491" s="33"/>
      <c r="D491" s="34"/>
      <c r="E491" s="23" t="s">
        <v>482</v>
      </c>
      <c r="F491" s="24"/>
      <c r="G491" s="30" t="s">
        <v>1</v>
      </c>
      <c r="H491" s="26">
        <f>SUM(H492:H493)</f>
        <v>7889981</v>
      </c>
      <c r="I491" s="26">
        <f t="shared" ref="I491:R491" si="133">SUM(I492:I493)</f>
        <v>7808254</v>
      </c>
      <c r="J491" s="26">
        <f t="shared" si="133"/>
        <v>3440905</v>
      </c>
      <c r="K491" s="26">
        <f t="shared" si="133"/>
        <v>3496659</v>
      </c>
      <c r="L491" s="26">
        <f t="shared" si="133"/>
        <v>3486426</v>
      </c>
      <c r="M491" s="26">
        <f t="shared" si="133"/>
        <v>3221323</v>
      </c>
      <c r="N491" s="26">
        <f t="shared" si="133"/>
        <v>3000000</v>
      </c>
      <c r="O491" s="26">
        <f t="shared" si="133"/>
        <v>906148</v>
      </c>
      <c r="P491" s="27">
        <f t="shared" si="133"/>
        <v>2907618.7237869599</v>
      </c>
      <c r="Q491" s="26">
        <f t="shared" si="133"/>
        <v>3110893.5762236896</v>
      </c>
      <c r="R491" s="26">
        <f t="shared" si="133"/>
        <v>3325481.4596648118</v>
      </c>
    </row>
    <row r="492" spans="1:18" s="31" customFormat="1" x14ac:dyDescent="0.25">
      <c r="A492" s="29"/>
      <c r="B492" s="32"/>
      <c r="C492" s="33"/>
      <c r="D492" s="34"/>
      <c r="E492" s="34"/>
      <c r="F492" s="24" t="s">
        <v>483</v>
      </c>
      <c r="G492" s="30" t="s">
        <v>484</v>
      </c>
      <c r="H492" s="35">
        <v>900000</v>
      </c>
      <c r="I492" s="35">
        <v>812569</v>
      </c>
      <c r="J492" s="35">
        <v>891000</v>
      </c>
      <c r="K492" s="35">
        <v>803093</v>
      </c>
      <c r="L492" s="35">
        <v>900000</v>
      </c>
      <c r="M492" s="35">
        <v>600481</v>
      </c>
      <c r="N492" s="35">
        <v>500000</v>
      </c>
      <c r="O492" s="35">
        <v>157544</v>
      </c>
      <c r="P492" s="52">
        <f>O492*3*$P$2*$P$3</f>
        <v>505522.14894288004</v>
      </c>
      <c r="Q492" s="53">
        <f>P492*$Q$2*$Q$3</f>
        <v>540863.76350506209</v>
      </c>
      <c r="R492" s="53">
        <f>Q492*$R$2*$R$3</f>
        <v>578172.27547975956</v>
      </c>
    </row>
    <row r="493" spans="1:18" s="31" customFormat="1" x14ac:dyDescent="0.25">
      <c r="A493" s="29"/>
      <c r="B493" s="32"/>
      <c r="C493" s="33"/>
      <c r="D493" s="34"/>
      <c r="E493" s="34"/>
      <c r="F493" s="24" t="s">
        <v>485</v>
      </c>
      <c r="G493" s="30" t="s">
        <v>486</v>
      </c>
      <c r="H493" s="35">
        <v>6989981</v>
      </c>
      <c r="I493" s="35">
        <v>6995685</v>
      </c>
      <c r="J493" s="35">
        <v>2549905</v>
      </c>
      <c r="K493" s="35">
        <v>2693566</v>
      </c>
      <c r="L493" s="35">
        <v>2586426</v>
      </c>
      <c r="M493" s="35">
        <v>2620842</v>
      </c>
      <c r="N493" s="35">
        <v>2500000</v>
      </c>
      <c r="O493" s="35">
        <v>748604</v>
      </c>
      <c r="P493" s="52">
        <f>O493*3*$P$2*$P$3</f>
        <v>2402096.57484408</v>
      </c>
      <c r="Q493" s="53">
        <f>P493*$Q$2*$Q$3</f>
        <v>2570029.8127186275</v>
      </c>
      <c r="R493" s="53">
        <f>Q493*$R$2*$R$3</f>
        <v>2747309.1841850523</v>
      </c>
    </row>
    <row r="494" spans="1:18" s="31" customFormat="1" x14ac:dyDescent="0.25">
      <c r="A494" s="29"/>
      <c r="B494" s="32"/>
      <c r="C494" s="33"/>
      <c r="D494" s="34"/>
      <c r="E494" s="23" t="s">
        <v>487</v>
      </c>
      <c r="F494" s="24"/>
      <c r="G494" s="30" t="s">
        <v>1</v>
      </c>
      <c r="H494" s="26">
        <f>H495</f>
        <v>673798018</v>
      </c>
      <c r="I494" s="26">
        <f t="shared" ref="I494:R494" si="134">I495</f>
        <v>630206829</v>
      </c>
      <c r="J494" s="26">
        <f t="shared" si="134"/>
        <v>666800000</v>
      </c>
      <c r="K494" s="26">
        <f t="shared" si="134"/>
        <v>638467095</v>
      </c>
      <c r="L494" s="26">
        <f t="shared" si="134"/>
        <v>723798202</v>
      </c>
      <c r="M494" s="26">
        <f t="shared" si="134"/>
        <v>729579210</v>
      </c>
      <c r="N494" s="26">
        <f t="shared" si="134"/>
        <v>664500000</v>
      </c>
      <c r="O494" s="26">
        <f t="shared" si="134"/>
        <v>218714741</v>
      </c>
      <c r="P494" s="27">
        <f t="shared" si="134"/>
        <v>741077506.06250215</v>
      </c>
      <c r="Q494" s="26">
        <f t="shared" si="134"/>
        <v>792887057.10736334</v>
      </c>
      <c r="R494" s="26">
        <f t="shared" si="134"/>
        <v>847580009.86310077</v>
      </c>
    </row>
    <row r="495" spans="1:18" s="31" customFormat="1" x14ac:dyDescent="0.25">
      <c r="A495" s="29"/>
      <c r="B495" s="32"/>
      <c r="C495" s="33"/>
      <c r="D495" s="34"/>
      <c r="E495" s="34"/>
      <c r="F495" s="24" t="s">
        <v>488</v>
      </c>
      <c r="G495" s="30" t="s">
        <v>263</v>
      </c>
      <c r="H495" s="35">
        <v>673798018</v>
      </c>
      <c r="I495" s="35">
        <v>630206829</v>
      </c>
      <c r="J495" s="35">
        <v>666800000</v>
      </c>
      <c r="K495" s="35">
        <v>638467095</v>
      </c>
      <c r="L495" s="35">
        <v>723798202</v>
      </c>
      <c r="M495" s="35">
        <v>729579210</v>
      </c>
      <c r="N495" s="35">
        <v>664500000</v>
      </c>
      <c r="O495" s="35">
        <v>218714741</v>
      </c>
      <c r="P495" s="52">
        <f>((O495*3)+M495)/2*$P$2*$P$3</f>
        <v>741077506.06250215</v>
      </c>
      <c r="Q495" s="53">
        <f>P495*$Q$2*$Q$3</f>
        <v>792887057.10736334</v>
      </c>
      <c r="R495" s="53">
        <f>Q495*$R$2*$R$3</f>
        <v>847580009.86310077</v>
      </c>
    </row>
    <row r="496" spans="1:18" s="31" customFormat="1" x14ac:dyDescent="0.25">
      <c r="A496" s="29"/>
      <c r="B496" s="32"/>
      <c r="C496" s="33"/>
      <c r="D496" s="34"/>
      <c r="E496" s="23" t="s">
        <v>489</v>
      </c>
      <c r="F496" s="24"/>
      <c r="G496" s="30" t="s">
        <v>1</v>
      </c>
      <c r="H496" s="26">
        <f>H497</f>
        <v>13870616</v>
      </c>
      <c r="I496" s="26">
        <f t="shared" ref="I496:R496" si="135">I497</f>
        <v>12011218</v>
      </c>
      <c r="J496" s="26">
        <f t="shared" si="135"/>
        <v>19153751</v>
      </c>
      <c r="K496" s="26">
        <f t="shared" si="135"/>
        <v>10217328</v>
      </c>
      <c r="L496" s="26">
        <f t="shared" si="135"/>
        <v>12000000</v>
      </c>
      <c r="M496" s="26">
        <f t="shared" si="135"/>
        <v>12938868</v>
      </c>
      <c r="N496" s="26">
        <f t="shared" si="135"/>
        <v>12000000</v>
      </c>
      <c r="O496" s="26">
        <f t="shared" si="135"/>
        <v>1773816</v>
      </c>
      <c r="P496" s="27">
        <f t="shared" si="135"/>
        <v>9765519.66931572</v>
      </c>
      <c r="Q496" s="26">
        <f t="shared" si="135"/>
        <v>10448237.989124414</v>
      </c>
      <c r="R496" s="26">
        <f t="shared" si="135"/>
        <v>11168952.221495222</v>
      </c>
    </row>
    <row r="497" spans="1:18" s="31" customFormat="1" ht="21" x14ac:dyDescent="0.25">
      <c r="A497" s="29"/>
      <c r="B497" s="32"/>
      <c r="C497" s="33"/>
      <c r="D497" s="34"/>
      <c r="E497" s="34"/>
      <c r="F497" s="24" t="s">
        <v>490</v>
      </c>
      <c r="G497" s="30" t="s">
        <v>267</v>
      </c>
      <c r="H497" s="35">
        <v>13870616</v>
      </c>
      <c r="I497" s="35">
        <v>12011218</v>
      </c>
      <c r="J497" s="35">
        <v>19153751</v>
      </c>
      <c r="K497" s="35">
        <v>10217328</v>
      </c>
      <c r="L497" s="35">
        <v>12000000</v>
      </c>
      <c r="M497" s="35">
        <v>12938868</v>
      </c>
      <c r="N497" s="35">
        <v>12000000</v>
      </c>
      <c r="O497" s="35">
        <v>1773816</v>
      </c>
      <c r="P497" s="52">
        <f>((O497*3)+M497)/2*$P$2*$P$3</f>
        <v>9765519.66931572</v>
      </c>
      <c r="Q497" s="53">
        <f>P497*$Q$2*$Q$3</f>
        <v>10448237.989124414</v>
      </c>
      <c r="R497" s="53">
        <f>Q497*$R$2*$R$3</f>
        <v>11168952.221495222</v>
      </c>
    </row>
    <row r="498" spans="1:18" s="31" customFormat="1" x14ac:dyDescent="0.25">
      <c r="A498" s="29"/>
      <c r="B498" s="32"/>
      <c r="C498" s="33"/>
      <c r="D498" s="34"/>
      <c r="E498" s="23" t="s">
        <v>491</v>
      </c>
      <c r="F498" s="24"/>
      <c r="G498" s="30" t="s">
        <v>1</v>
      </c>
      <c r="H498" s="26">
        <f>SUM(H499:H506)</f>
        <v>327334324</v>
      </c>
      <c r="I498" s="26">
        <f t="shared" ref="I498:R498" si="136">SUM(I499:I506)</f>
        <v>302500691</v>
      </c>
      <c r="J498" s="26">
        <f t="shared" si="136"/>
        <v>530902072</v>
      </c>
      <c r="K498" s="26">
        <f t="shared" si="136"/>
        <v>370658106</v>
      </c>
      <c r="L498" s="26">
        <f t="shared" si="136"/>
        <v>553853943</v>
      </c>
      <c r="M498" s="26">
        <f t="shared" si="136"/>
        <v>377252564</v>
      </c>
      <c r="N498" s="26">
        <f t="shared" si="136"/>
        <v>546802515</v>
      </c>
      <c r="O498" s="26">
        <f t="shared" si="136"/>
        <v>139730238</v>
      </c>
      <c r="P498" s="27">
        <f t="shared" si="136"/>
        <v>440608775.10704798</v>
      </c>
      <c r="Q498" s="26">
        <f t="shared" si="136"/>
        <v>471412223.65052205</v>
      </c>
      <c r="R498" s="26">
        <f t="shared" si="136"/>
        <v>503930003.1318233</v>
      </c>
    </row>
    <row r="499" spans="1:18" s="31" customFormat="1" x14ac:dyDescent="0.25">
      <c r="A499" s="29"/>
      <c r="B499" s="32"/>
      <c r="C499" s="33"/>
      <c r="D499" s="34"/>
      <c r="E499" s="34"/>
      <c r="F499" s="24" t="s">
        <v>492</v>
      </c>
      <c r="G499" s="30" t="s">
        <v>279</v>
      </c>
      <c r="H499" s="35">
        <v>273921748</v>
      </c>
      <c r="I499" s="35">
        <v>273816998</v>
      </c>
      <c r="J499" s="35">
        <v>349697784</v>
      </c>
      <c r="K499" s="35">
        <v>334760155</v>
      </c>
      <c r="L499" s="35">
        <v>351319334</v>
      </c>
      <c r="M499" s="35">
        <v>337955026</v>
      </c>
      <c r="N499" s="35">
        <v>366373199</v>
      </c>
      <c r="O499" s="35">
        <v>135777968</v>
      </c>
      <c r="P499" s="52">
        <f>((O499*3)+M499)/2*$P$2*$P$3</f>
        <v>398576547.37400305</v>
      </c>
      <c r="Q499" s="53">
        <f>P499*$Q$2*$Q$3</f>
        <v>426441476.22088718</v>
      </c>
      <c r="R499" s="53">
        <f>Q499*$R$2*$R$3</f>
        <v>455857196.02986592</v>
      </c>
    </row>
    <row r="500" spans="1:18" s="31" customFormat="1" x14ac:dyDescent="0.25">
      <c r="A500" s="29"/>
      <c r="B500" s="32"/>
      <c r="C500" s="33"/>
      <c r="D500" s="34"/>
      <c r="E500" s="34"/>
      <c r="F500" s="24" t="s">
        <v>493</v>
      </c>
      <c r="G500" s="30" t="s">
        <v>283</v>
      </c>
      <c r="H500" s="35">
        <v>34000000</v>
      </c>
      <c r="I500" s="35">
        <v>28292206</v>
      </c>
      <c r="J500" s="35">
        <v>38824033</v>
      </c>
      <c r="K500" s="35">
        <v>35897951</v>
      </c>
      <c r="L500" s="35">
        <v>40800998</v>
      </c>
      <c r="M500" s="35">
        <v>39297538</v>
      </c>
      <c r="N500" s="35">
        <v>35838400</v>
      </c>
      <c r="O500" s="35">
        <v>3952270</v>
      </c>
      <c r="P500" s="52">
        <f>M500*$P$2*$P$3</f>
        <v>42032227.733044915</v>
      </c>
      <c r="Q500" s="53">
        <f>P500*$Q$2*$Q$3</f>
        <v>44970747.429634869</v>
      </c>
      <c r="R500" s="53">
        <f>Q500*$R$2*$R$3</f>
        <v>48072807.101957366</v>
      </c>
    </row>
    <row r="501" spans="1:18" s="31" customFormat="1" x14ac:dyDescent="0.25">
      <c r="A501" s="29"/>
      <c r="B501" s="32"/>
      <c r="C501" s="33"/>
      <c r="D501" s="34"/>
      <c r="E501" s="34"/>
      <c r="F501" s="24" t="s">
        <v>494</v>
      </c>
      <c r="G501" s="30" t="s">
        <v>290</v>
      </c>
      <c r="H501" s="35">
        <v>3950110</v>
      </c>
      <c r="I501" s="38">
        <v>0</v>
      </c>
      <c r="J501" s="35">
        <v>3950110</v>
      </c>
      <c r="K501" s="38">
        <v>0</v>
      </c>
      <c r="L501" s="35">
        <v>25961898</v>
      </c>
      <c r="M501" s="38">
        <v>0</v>
      </c>
      <c r="N501" s="35">
        <v>2656301</v>
      </c>
      <c r="O501" s="38">
        <v>0</v>
      </c>
      <c r="P501" s="58"/>
      <c r="Q501" s="53"/>
      <c r="R501" s="59"/>
    </row>
    <row r="502" spans="1:18" s="31" customFormat="1" x14ac:dyDescent="0.25">
      <c r="A502" s="29"/>
      <c r="B502" s="32"/>
      <c r="C502" s="33"/>
      <c r="D502" s="34"/>
      <c r="E502" s="34"/>
      <c r="F502" s="24" t="s">
        <v>495</v>
      </c>
      <c r="G502" s="30" t="s">
        <v>292</v>
      </c>
      <c r="H502" s="35">
        <v>480000</v>
      </c>
      <c r="I502" s="35">
        <v>391487</v>
      </c>
      <c r="J502" s="35">
        <v>485463</v>
      </c>
      <c r="K502" s="38">
        <v>0</v>
      </c>
      <c r="L502" s="35">
        <v>386284</v>
      </c>
      <c r="M502" s="38">
        <v>0</v>
      </c>
      <c r="N502" s="35">
        <v>367200</v>
      </c>
      <c r="O502" s="38">
        <v>0</v>
      </c>
      <c r="P502" s="58"/>
      <c r="Q502" s="53"/>
      <c r="R502" s="59"/>
    </row>
    <row r="503" spans="1:18" s="31" customFormat="1" ht="21" x14ac:dyDescent="0.25">
      <c r="A503" s="29"/>
      <c r="B503" s="32"/>
      <c r="C503" s="33"/>
      <c r="D503" s="34"/>
      <c r="E503" s="34"/>
      <c r="F503" s="24" t="s">
        <v>496</v>
      </c>
      <c r="G503" s="30" t="s">
        <v>497</v>
      </c>
      <c r="H503" s="35">
        <v>7595200</v>
      </c>
      <c r="I503" s="38">
        <v>0</v>
      </c>
      <c r="J503" s="38"/>
      <c r="K503" s="38"/>
      <c r="L503" s="38"/>
      <c r="M503" s="38"/>
      <c r="N503" s="38"/>
      <c r="O503" s="38"/>
      <c r="P503" s="58"/>
      <c r="Q503" s="59"/>
      <c r="R503" s="59"/>
    </row>
    <row r="504" spans="1:18" s="31" customFormat="1" ht="21" x14ac:dyDescent="0.25">
      <c r="A504" s="29"/>
      <c r="B504" s="32"/>
      <c r="C504" s="33"/>
      <c r="D504" s="34"/>
      <c r="E504" s="34"/>
      <c r="F504" s="24" t="s">
        <v>498</v>
      </c>
      <c r="G504" s="30" t="s">
        <v>499</v>
      </c>
      <c r="H504" s="35">
        <v>4341871</v>
      </c>
      <c r="I504" s="38">
        <v>0</v>
      </c>
      <c r="J504" s="38"/>
      <c r="K504" s="38"/>
      <c r="L504" s="38"/>
      <c r="M504" s="38"/>
      <c r="N504" s="38"/>
      <c r="O504" s="38"/>
      <c r="P504" s="58"/>
      <c r="Q504" s="59"/>
      <c r="R504" s="59"/>
    </row>
    <row r="505" spans="1:18" s="31" customFormat="1" ht="21" x14ac:dyDescent="0.25">
      <c r="A505" s="29"/>
      <c r="B505" s="32"/>
      <c r="C505" s="33"/>
      <c r="D505" s="34"/>
      <c r="E505" s="34"/>
      <c r="F505" s="24" t="s">
        <v>500</v>
      </c>
      <c r="G505" s="30" t="s">
        <v>501</v>
      </c>
      <c r="H505" s="35">
        <v>3045395</v>
      </c>
      <c r="I505" s="38">
        <v>0</v>
      </c>
      <c r="J505" s="35">
        <v>95243897</v>
      </c>
      <c r="K505" s="38">
        <v>0</v>
      </c>
      <c r="L505" s="38"/>
      <c r="M505" s="38"/>
      <c r="N505" s="38"/>
      <c r="O505" s="38"/>
      <c r="P505" s="58"/>
      <c r="Q505" s="59"/>
      <c r="R505" s="59"/>
    </row>
    <row r="506" spans="1:18" s="31" customFormat="1" ht="21" x14ac:dyDescent="0.25">
      <c r="A506" s="29"/>
      <c r="B506" s="32"/>
      <c r="C506" s="33"/>
      <c r="D506" s="34"/>
      <c r="E506" s="34"/>
      <c r="F506" s="24" t="s">
        <v>502</v>
      </c>
      <c r="G506" s="30" t="s">
        <v>503</v>
      </c>
      <c r="H506" s="38"/>
      <c r="I506" s="38"/>
      <c r="J506" s="35">
        <v>42700785</v>
      </c>
      <c r="K506" s="38">
        <v>0</v>
      </c>
      <c r="L506" s="35">
        <v>135385429</v>
      </c>
      <c r="M506" s="38">
        <v>0</v>
      </c>
      <c r="N506" s="35">
        <v>141567415</v>
      </c>
      <c r="O506" s="38">
        <v>0</v>
      </c>
      <c r="P506" s="58"/>
      <c r="Q506" s="53"/>
      <c r="R506" s="59"/>
    </row>
    <row r="507" spans="1:18" s="31" customFormat="1" x14ac:dyDescent="0.25">
      <c r="A507" s="29"/>
      <c r="B507" s="32"/>
      <c r="C507" s="33"/>
      <c r="D507" s="34"/>
      <c r="E507" s="23" t="s">
        <v>504</v>
      </c>
      <c r="F507" s="24"/>
      <c r="G507" s="30" t="s">
        <v>1</v>
      </c>
      <c r="H507" s="26">
        <f>H508</f>
        <v>30389614</v>
      </c>
      <c r="I507" s="26">
        <f t="shared" ref="I507:R507" si="137">I508</f>
        <v>15790125</v>
      </c>
      <c r="J507" s="26">
        <f t="shared" si="137"/>
        <v>32819577</v>
      </c>
      <c r="K507" s="26">
        <f t="shared" si="137"/>
        <v>15790125</v>
      </c>
      <c r="L507" s="26">
        <f t="shared" si="137"/>
        <v>33289639</v>
      </c>
      <c r="M507" s="26">
        <f t="shared" si="137"/>
        <v>15790125</v>
      </c>
      <c r="N507" s="26">
        <f t="shared" si="137"/>
        <v>17281264</v>
      </c>
      <c r="O507" s="26">
        <f t="shared" si="137"/>
        <v>3947531</v>
      </c>
      <c r="P507" s="27">
        <f t="shared" si="137"/>
        <v>14777830.304013059</v>
      </c>
      <c r="Q507" s="26">
        <f t="shared" si="137"/>
        <v>15810964.82395825</v>
      </c>
      <c r="R507" s="26">
        <f t="shared" si="137"/>
        <v>16901597.272032481</v>
      </c>
    </row>
    <row r="508" spans="1:18" s="31" customFormat="1" x14ac:dyDescent="0.25">
      <c r="A508" s="29"/>
      <c r="B508" s="32"/>
      <c r="C508" s="33"/>
      <c r="D508" s="34"/>
      <c r="E508" s="34"/>
      <c r="F508" s="24" t="s">
        <v>505</v>
      </c>
      <c r="G508" s="30" t="s">
        <v>20</v>
      </c>
      <c r="H508" s="35">
        <v>30389614</v>
      </c>
      <c r="I508" s="35">
        <v>15790125</v>
      </c>
      <c r="J508" s="35">
        <v>32819577</v>
      </c>
      <c r="K508" s="35">
        <v>15790125</v>
      </c>
      <c r="L508" s="35">
        <v>33289639</v>
      </c>
      <c r="M508" s="35">
        <v>15790125</v>
      </c>
      <c r="N508" s="35">
        <v>17281264</v>
      </c>
      <c r="O508" s="35">
        <v>3947531</v>
      </c>
      <c r="P508" s="52">
        <f>((O508*3)+M508)/2*$P$2*$P$3</f>
        <v>14777830.304013059</v>
      </c>
      <c r="Q508" s="53">
        <f>P508*$Q$2*$Q$3</f>
        <v>15810964.82395825</v>
      </c>
      <c r="R508" s="53">
        <f>Q508*$R$2*$R$3</f>
        <v>16901597.272032481</v>
      </c>
    </row>
    <row r="509" spans="1:18" s="31" customFormat="1" x14ac:dyDescent="0.25">
      <c r="A509" s="29"/>
      <c r="B509" s="32"/>
      <c r="C509" s="33"/>
      <c r="D509" s="34"/>
      <c r="E509" s="23" t="s">
        <v>506</v>
      </c>
      <c r="F509" s="24"/>
      <c r="G509" s="30" t="s">
        <v>1</v>
      </c>
      <c r="H509" s="42">
        <f>H510</f>
        <v>0</v>
      </c>
      <c r="I509" s="38"/>
      <c r="J509" s="35">
        <v>999397</v>
      </c>
      <c r="K509" s="35">
        <v>4999396</v>
      </c>
      <c r="L509" s="38"/>
      <c r="M509" s="38"/>
      <c r="N509" s="38"/>
      <c r="O509" s="38"/>
      <c r="P509" s="58"/>
      <c r="Q509" s="59"/>
      <c r="R509" s="59"/>
    </row>
    <row r="510" spans="1:18" s="31" customFormat="1" x14ac:dyDescent="0.25">
      <c r="A510" s="29"/>
      <c r="B510" s="32"/>
      <c r="C510" s="33"/>
      <c r="D510" s="34"/>
      <c r="E510" s="34"/>
      <c r="F510" s="24" t="s">
        <v>507</v>
      </c>
      <c r="G510" s="30" t="s">
        <v>508</v>
      </c>
      <c r="H510" s="38"/>
      <c r="I510" s="38"/>
      <c r="J510" s="35">
        <v>999397</v>
      </c>
      <c r="K510" s="35">
        <v>4999396</v>
      </c>
      <c r="L510" s="38"/>
      <c r="M510" s="38"/>
      <c r="N510" s="38"/>
      <c r="O510" s="38"/>
      <c r="P510" s="58"/>
      <c r="Q510" s="59"/>
      <c r="R510" s="59"/>
    </row>
    <row r="511" spans="1:18" s="31" customFormat="1" x14ac:dyDescent="0.25">
      <c r="A511" s="29"/>
      <c r="B511" s="32"/>
      <c r="C511" s="33"/>
      <c r="D511" s="23" t="s">
        <v>509</v>
      </c>
      <c r="E511" s="23"/>
      <c r="F511" s="24"/>
      <c r="G511" s="30" t="s">
        <v>1</v>
      </c>
      <c r="H511" s="26">
        <f>H512</f>
        <v>1709590267</v>
      </c>
      <c r="I511" s="26">
        <f t="shared" ref="I511:R511" si="138">I512</f>
        <v>1716218608</v>
      </c>
      <c r="J511" s="26">
        <f t="shared" si="138"/>
        <v>1825455357</v>
      </c>
      <c r="K511" s="26">
        <f t="shared" si="138"/>
        <v>1808939014</v>
      </c>
      <c r="L511" s="26">
        <f t="shared" si="138"/>
        <v>1793039493</v>
      </c>
      <c r="M511" s="26">
        <f t="shared" si="138"/>
        <v>1913314697</v>
      </c>
      <c r="N511" s="26">
        <f t="shared" si="138"/>
        <v>2035414915</v>
      </c>
      <c r="O511" s="26">
        <f t="shared" si="138"/>
        <v>415224198</v>
      </c>
      <c r="P511" s="27">
        <f t="shared" si="138"/>
        <v>2341975097.8692803</v>
      </c>
      <c r="Q511" s="26">
        <f t="shared" si="138"/>
        <v>2498015098.70755</v>
      </c>
      <c r="R511" s="26">
        <f t="shared" si="138"/>
        <v>2689588575.9875479</v>
      </c>
    </row>
    <row r="512" spans="1:18" s="31" customFormat="1" x14ac:dyDescent="0.25">
      <c r="A512" s="29"/>
      <c r="B512" s="32"/>
      <c r="C512" s="33"/>
      <c r="D512" s="34"/>
      <c r="E512" s="23" t="s">
        <v>510</v>
      </c>
      <c r="F512" s="24"/>
      <c r="G512" s="30" t="s">
        <v>1</v>
      </c>
      <c r="H512" s="26">
        <f>SUM(H513:H530)</f>
        <v>1709590267</v>
      </c>
      <c r="I512" s="26">
        <f t="shared" ref="I512:R512" si="139">SUM(I513:I530)</f>
        <v>1716218608</v>
      </c>
      <c r="J512" s="26">
        <f t="shared" si="139"/>
        <v>1825455357</v>
      </c>
      <c r="K512" s="26">
        <f t="shared" si="139"/>
        <v>1808939014</v>
      </c>
      <c r="L512" s="26">
        <f t="shared" si="139"/>
        <v>1793039493</v>
      </c>
      <c r="M512" s="26">
        <f t="shared" si="139"/>
        <v>1913314697</v>
      </c>
      <c r="N512" s="26">
        <f t="shared" si="139"/>
        <v>2035414915</v>
      </c>
      <c r="O512" s="26">
        <f t="shared" si="139"/>
        <v>415224198</v>
      </c>
      <c r="P512" s="27">
        <f t="shared" si="139"/>
        <v>2341975097.8692803</v>
      </c>
      <c r="Q512" s="26">
        <f t="shared" si="139"/>
        <v>2498015098.70755</v>
      </c>
      <c r="R512" s="26">
        <f t="shared" si="139"/>
        <v>2689588575.9875479</v>
      </c>
    </row>
    <row r="513" spans="1:18" s="31" customFormat="1" x14ac:dyDescent="0.25">
      <c r="A513" s="29"/>
      <c r="B513" s="32"/>
      <c r="C513" s="33"/>
      <c r="D513" s="34"/>
      <c r="E513" s="34"/>
      <c r="F513" s="24" t="s">
        <v>511</v>
      </c>
      <c r="G513" s="30" t="s">
        <v>20</v>
      </c>
      <c r="H513" s="35">
        <v>1384362648</v>
      </c>
      <c r="I513" s="35">
        <v>1339692997</v>
      </c>
      <c r="J513" s="35">
        <v>1463043249</v>
      </c>
      <c r="K513" s="35">
        <v>1433167894</v>
      </c>
      <c r="L513" s="35">
        <v>1383767871</v>
      </c>
      <c r="M513" s="35">
        <v>1496150000</v>
      </c>
      <c r="N513" s="35">
        <v>1633375642</v>
      </c>
      <c r="O513" s="35">
        <v>293000000</v>
      </c>
      <c r="P513" s="62">
        <f>P33*0.2</f>
        <v>1726510224.2</v>
      </c>
      <c r="Q513" s="62">
        <f t="shared" ref="Q513:R513" si="140">Q33*0.2</f>
        <v>1844256256.6000001</v>
      </c>
      <c r="R513" s="62">
        <f t="shared" si="140"/>
        <v>1997957459.6000001</v>
      </c>
    </row>
    <row r="514" spans="1:18" s="31" customFormat="1" x14ac:dyDescent="0.25">
      <c r="A514" s="29"/>
      <c r="B514" s="32"/>
      <c r="C514" s="33"/>
      <c r="D514" s="34"/>
      <c r="E514" s="34"/>
      <c r="F514" s="24" t="s">
        <v>512</v>
      </c>
      <c r="G514" s="30" t="s">
        <v>30</v>
      </c>
      <c r="H514" s="35">
        <v>97018788</v>
      </c>
      <c r="I514" s="35">
        <v>100979004</v>
      </c>
      <c r="J514" s="35">
        <v>105797498</v>
      </c>
      <c r="K514" s="35">
        <v>105437881</v>
      </c>
      <c r="L514" s="35">
        <v>118016776</v>
      </c>
      <c r="M514" s="35">
        <v>119948090</v>
      </c>
      <c r="N514" s="35">
        <v>115183435</v>
      </c>
      <c r="O514" s="35">
        <v>35439790</v>
      </c>
      <c r="P514" s="62">
        <f>P477*0.2</f>
        <v>131525897</v>
      </c>
      <c r="Q514" s="62">
        <f t="shared" ref="Q514:R515" si="141">Q477*0.2</f>
        <v>137516296.80000001</v>
      </c>
      <c r="R514" s="62">
        <f t="shared" si="141"/>
        <v>143599524.40000001</v>
      </c>
    </row>
    <row r="515" spans="1:18" s="31" customFormat="1" x14ac:dyDescent="0.25">
      <c r="A515" s="29"/>
      <c r="B515" s="32"/>
      <c r="C515" s="33"/>
      <c r="D515" s="34"/>
      <c r="E515" s="34"/>
      <c r="F515" s="24" t="s">
        <v>513</v>
      </c>
      <c r="G515" s="30" t="s">
        <v>334</v>
      </c>
      <c r="H515" s="35">
        <v>25824171</v>
      </c>
      <c r="I515" s="35">
        <v>25091629</v>
      </c>
      <c r="J515" s="35">
        <v>28161266</v>
      </c>
      <c r="K515" s="35">
        <v>27004993</v>
      </c>
      <c r="L515" s="35">
        <v>31601399</v>
      </c>
      <c r="M515" s="35">
        <v>31000732</v>
      </c>
      <c r="N515" s="35">
        <v>31870595</v>
      </c>
      <c r="O515" s="35">
        <v>10399563</v>
      </c>
      <c r="P515" s="62">
        <f>P478*0.2</f>
        <v>36656555</v>
      </c>
      <c r="Q515" s="62">
        <f t="shared" si="141"/>
        <v>38326092.399999999</v>
      </c>
      <c r="R515" s="62">
        <f t="shared" si="141"/>
        <v>40021501.200000003</v>
      </c>
    </row>
    <row r="516" spans="1:18" s="31" customFormat="1" x14ac:dyDescent="0.25">
      <c r="A516" s="29"/>
      <c r="B516" s="32"/>
      <c r="C516" s="33"/>
      <c r="D516" s="34"/>
      <c r="E516" s="34"/>
      <c r="F516" s="24" t="s">
        <v>514</v>
      </c>
      <c r="G516" s="30" t="s">
        <v>473</v>
      </c>
      <c r="H516" s="35">
        <v>814339</v>
      </c>
      <c r="I516" s="35">
        <v>1582295</v>
      </c>
      <c r="J516" s="35">
        <v>879453</v>
      </c>
      <c r="K516" s="35">
        <v>1455367</v>
      </c>
      <c r="L516" s="35">
        <v>892050</v>
      </c>
      <c r="M516" s="35">
        <v>1405258</v>
      </c>
      <c r="N516" s="35">
        <v>1592805</v>
      </c>
      <c r="O516" s="35">
        <v>464662</v>
      </c>
      <c r="P516" s="62">
        <f>P480*0.2</f>
        <v>1495969.3649082601</v>
      </c>
      <c r="Q516" s="62">
        <f t="shared" ref="Q516:R516" si="142">Q480*0.2</f>
        <v>1600554.2437349914</v>
      </c>
      <c r="R516" s="62">
        <f t="shared" si="142"/>
        <v>1710959.6751907093</v>
      </c>
    </row>
    <row r="517" spans="1:18" s="31" customFormat="1" x14ac:dyDescent="0.25">
      <c r="A517" s="29"/>
      <c r="B517" s="32"/>
      <c r="C517" s="33"/>
      <c r="D517" s="34"/>
      <c r="E517" s="34"/>
      <c r="F517" s="24" t="s">
        <v>514</v>
      </c>
      <c r="G517" s="30" t="s">
        <v>508</v>
      </c>
      <c r="H517" s="38"/>
      <c r="I517" s="38"/>
      <c r="J517" s="35">
        <v>4000000</v>
      </c>
      <c r="K517" s="38">
        <v>0</v>
      </c>
      <c r="L517" s="38"/>
      <c r="M517" s="38"/>
      <c r="N517" s="38"/>
      <c r="O517" s="38"/>
      <c r="P517" s="62"/>
      <c r="Q517" s="62"/>
      <c r="R517" s="62"/>
    </row>
    <row r="518" spans="1:18" s="31" customFormat="1" ht="21" x14ac:dyDescent="0.25">
      <c r="A518" s="29"/>
      <c r="B518" s="32"/>
      <c r="C518" s="33"/>
      <c r="D518" s="34"/>
      <c r="E518" s="34"/>
      <c r="F518" s="24" t="s">
        <v>515</v>
      </c>
      <c r="G518" s="30" t="s">
        <v>20</v>
      </c>
      <c r="H518" s="35">
        <v>6077923</v>
      </c>
      <c r="I518" s="35">
        <v>3158025</v>
      </c>
      <c r="J518" s="35">
        <v>6563915</v>
      </c>
      <c r="K518" s="35">
        <v>3158025</v>
      </c>
      <c r="L518" s="35">
        <v>6657928</v>
      </c>
      <c r="M518" s="35">
        <v>3158025</v>
      </c>
      <c r="N518" s="35">
        <v>3456253</v>
      </c>
      <c r="O518" s="35">
        <v>789506</v>
      </c>
      <c r="P518" s="62">
        <f>P508*0.2</f>
        <v>2955566.060802612</v>
      </c>
      <c r="Q518" s="62">
        <f t="shared" ref="Q518:R518" si="143">Q508*0.2</f>
        <v>3162192.96479165</v>
      </c>
      <c r="R518" s="62">
        <f t="shared" si="143"/>
        <v>3380319.4544064961</v>
      </c>
    </row>
    <row r="519" spans="1:18" s="31" customFormat="1" ht="21" x14ac:dyDescent="0.25">
      <c r="A519" s="29"/>
      <c r="B519" s="32"/>
      <c r="C519" s="33"/>
      <c r="D519" s="34"/>
      <c r="E519" s="34"/>
      <c r="F519" s="24" t="s">
        <v>516</v>
      </c>
      <c r="G519" s="30" t="s">
        <v>20</v>
      </c>
      <c r="H519" s="35">
        <v>1379268</v>
      </c>
      <c r="I519" s="35">
        <v>3750000</v>
      </c>
      <c r="J519" s="35">
        <v>4055146</v>
      </c>
      <c r="K519" s="35">
        <v>3900000</v>
      </c>
      <c r="L519" s="35">
        <v>4820788</v>
      </c>
      <c r="M519" s="35">
        <v>6200000</v>
      </c>
      <c r="N519" s="35">
        <v>4154060</v>
      </c>
      <c r="O519" s="38">
        <v>0</v>
      </c>
      <c r="P519" s="62">
        <f>P633*0.2</f>
        <v>8261010.2000000002</v>
      </c>
      <c r="Q519" s="62">
        <f t="shared" ref="Q519:R519" si="144">Q633*0.2</f>
        <v>9132416.8000000007</v>
      </c>
      <c r="R519" s="62">
        <f t="shared" si="144"/>
        <v>9938684.5999999996</v>
      </c>
    </row>
    <row r="520" spans="1:18" s="31" customFormat="1" ht="21" x14ac:dyDescent="0.25">
      <c r="A520" s="29"/>
      <c r="B520" s="32"/>
      <c r="C520" s="33"/>
      <c r="D520" s="34"/>
      <c r="E520" s="34"/>
      <c r="F520" s="24" t="s">
        <v>517</v>
      </c>
      <c r="G520" s="30" t="s">
        <v>20</v>
      </c>
      <c r="H520" s="35">
        <v>2308294</v>
      </c>
      <c r="I520" s="35">
        <v>2900000</v>
      </c>
      <c r="J520" s="35">
        <v>2575135</v>
      </c>
      <c r="K520" s="35">
        <v>2800000</v>
      </c>
      <c r="L520" s="35">
        <v>3436678</v>
      </c>
      <c r="M520" s="35">
        <v>3750000</v>
      </c>
      <c r="N520" s="35">
        <v>3323168</v>
      </c>
      <c r="O520" s="38">
        <v>0</v>
      </c>
      <c r="P520" s="62">
        <f>P660</f>
        <v>20324012</v>
      </c>
      <c r="Q520" s="62">
        <f t="shared" ref="Q520:R520" si="145">Q660</f>
        <v>24805585</v>
      </c>
      <c r="R520" s="62">
        <f t="shared" si="145"/>
        <v>28604171</v>
      </c>
    </row>
    <row r="521" spans="1:18" s="31" customFormat="1" x14ac:dyDescent="0.25">
      <c r="A521" s="29"/>
      <c r="B521" s="32"/>
      <c r="C521" s="33"/>
      <c r="D521" s="34"/>
      <c r="E521" s="34"/>
      <c r="F521" s="24" t="s">
        <v>518</v>
      </c>
      <c r="G521" s="30" t="s">
        <v>20</v>
      </c>
      <c r="H521" s="35">
        <v>12603027</v>
      </c>
      <c r="I521" s="35">
        <v>12450000</v>
      </c>
      <c r="J521" s="35">
        <v>11085646</v>
      </c>
      <c r="K521" s="35">
        <v>13000000</v>
      </c>
      <c r="L521" s="35">
        <v>15446204</v>
      </c>
      <c r="M521" s="35">
        <v>16000000</v>
      </c>
      <c r="N521" s="35">
        <v>15287419</v>
      </c>
      <c r="O521" s="38">
        <v>0</v>
      </c>
      <c r="P521" s="62">
        <f>P834</f>
        <v>89016649</v>
      </c>
      <c r="Q521" s="62">
        <f t="shared" ref="Q521:R521" si="146">Q834</f>
        <v>93412218</v>
      </c>
      <c r="R521" s="62">
        <f t="shared" si="146"/>
        <v>98109624</v>
      </c>
    </row>
    <row r="522" spans="1:18" s="31" customFormat="1" x14ac:dyDescent="0.25">
      <c r="A522" s="29"/>
      <c r="B522" s="32"/>
      <c r="C522" s="33"/>
      <c r="D522" s="34"/>
      <c r="E522" s="34"/>
      <c r="F522" s="24" t="s">
        <v>519</v>
      </c>
      <c r="G522" s="30" t="s">
        <v>20</v>
      </c>
      <c r="H522" s="35">
        <v>150047322</v>
      </c>
      <c r="I522" s="35">
        <v>177700000</v>
      </c>
      <c r="J522" s="35">
        <v>156025296</v>
      </c>
      <c r="K522" s="35">
        <v>164200000</v>
      </c>
      <c r="L522" s="35">
        <v>186963449</v>
      </c>
      <c r="M522" s="35">
        <v>186750000</v>
      </c>
      <c r="N522" s="35">
        <v>184897524</v>
      </c>
      <c r="O522" s="35">
        <v>60000000</v>
      </c>
      <c r="P522" s="62">
        <f>P24*0.2</f>
        <v>198223787.80000001</v>
      </c>
      <c r="Q522" s="62">
        <f t="shared" ref="Q522:R522" si="147">Q24*0.2</f>
        <v>207720451.80000001</v>
      </c>
      <c r="R522" s="62">
        <f t="shared" si="147"/>
        <v>217364277.20000002</v>
      </c>
    </row>
    <row r="523" spans="1:18" s="31" customFormat="1" ht="21" x14ac:dyDescent="0.25">
      <c r="A523" s="29"/>
      <c r="B523" s="32"/>
      <c r="C523" s="33"/>
      <c r="D523" s="34"/>
      <c r="E523" s="34"/>
      <c r="F523" s="24" t="s">
        <v>520</v>
      </c>
      <c r="G523" s="30" t="s">
        <v>20</v>
      </c>
      <c r="H523" s="35">
        <v>1305659</v>
      </c>
      <c r="I523" s="35">
        <v>5200000</v>
      </c>
      <c r="J523" s="35">
        <v>3307873</v>
      </c>
      <c r="K523" s="35">
        <v>5650000</v>
      </c>
      <c r="L523" s="35">
        <v>4895805</v>
      </c>
      <c r="M523" s="35">
        <v>8500000</v>
      </c>
      <c r="N523" s="35">
        <v>3985802</v>
      </c>
      <c r="O523" s="38">
        <v>0</v>
      </c>
      <c r="P523" s="62">
        <f>P630*0.2</f>
        <v>5030236.8000000007</v>
      </c>
      <c r="Q523" s="62">
        <f t="shared" ref="Q523:R523" si="148">Q630*0.2</f>
        <v>5560847.6000000006</v>
      </c>
      <c r="R523" s="62">
        <f t="shared" si="148"/>
        <v>6051794.6000000006</v>
      </c>
    </row>
    <row r="524" spans="1:18" s="31" customFormat="1" ht="21" x14ac:dyDescent="0.25">
      <c r="A524" s="29"/>
      <c r="B524" s="32"/>
      <c r="C524" s="33"/>
      <c r="D524" s="34"/>
      <c r="E524" s="34"/>
      <c r="F524" s="24" t="s">
        <v>521</v>
      </c>
      <c r="G524" s="30" t="s">
        <v>20</v>
      </c>
      <c r="H524" s="35">
        <v>3789007</v>
      </c>
      <c r="I524" s="35">
        <v>3500000</v>
      </c>
      <c r="J524" s="35">
        <v>3174738</v>
      </c>
      <c r="K524" s="35">
        <v>2950000</v>
      </c>
      <c r="L524" s="35">
        <v>4486857</v>
      </c>
      <c r="M524" s="35">
        <v>3750000</v>
      </c>
      <c r="N524" s="35">
        <v>3254718</v>
      </c>
      <c r="O524" s="38">
        <v>0</v>
      </c>
      <c r="P524" s="62">
        <f>P656*0.2</f>
        <v>7046574</v>
      </c>
      <c r="Q524" s="62">
        <f t="shared" ref="Q524:R524" si="149">Q656*0.2</f>
        <v>8600388.2000000011</v>
      </c>
      <c r="R524" s="62">
        <f t="shared" si="149"/>
        <v>9917402.4000000004</v>
      </c>
    </row>
    <row r="525" spans="1:18" s="31" customFormat="1" x14ac:dyDescent="0.25">
      <c r="A525" s="29"/>
      <c r="B525" s="32"/>
      <c r="C525" s="33"/>
      <c r="D525" s="34"/>
      <c r="E525" s="34"/>
      <c r="F525" s="24" t="s">
        <v>522</v>
      </c>
      <c r="G525" s="30" t="s">
        <v>20</v>
      </c>
      <c r="H525" s="35">
        <v>7215922</v>
      </c>
      <c r="I525" s="35">
        <v>11500000</v>
      </c>
      <c r="J525" s="35">
        <v>13637958</v>
      </c>
      <c r="K525" s="35">
        <v>10700000</v>
      </c>
      <c r="L525" s="35">
        <v>12799622</v>
      </c>
      <c r="M525" s="35">
        <v>11000000</v>
      </c>
      <c r="N525" s="35">
        <v>11622908</v>
      </c>
      <c r="O525" s="38">
        <v>0</v>
      </c>
      <c r="P525" s="62">
        <f>P832*0.2</f>
        <v>12318565.600000001</v>
      </c>
      <c r="Q525" s="62">
        <f t="shared" ref="Q525:R525" si="150">Q832*0.2</f>
        <v>12926846.200000001</v>
      </c>
      <c r="R525" s="62">
        <f t="shared" si="150"/>
        <v>13576896.600000001</v>
      </c>
    </row>
    <row r="526" spans="1:18" s="31" customFormat="1" x14ac:dyDescent="0.25">
      <c r="A526" s="29"/>
      <c r="B526" s="32"/>
      <c r="C526" s="33"/>
      <c r="D526" s="34"/>
      <c r="E526" s="34"/>
      <c r="F526" s="24" t="s">
        <v>523</v>
      </c>
      <c r="G526" s="30" t="s">
        <v>20</v>
      </c>
      <c r="H526" s="35">
        <v>14124034</v>
      </c>
      <c r="I526" s="35">
        <v>24695000</v>
      </c>
      <c r="J526" s="35">
        <v>20193589</v>
      </c>
      <c r="K526" s="35">
        <v>30500000</v>
      </c>
      <c r="L526" s="35">
        <v>16236163</v>
      </c>
      <c r="M526" s="35">
        <v>22900000</v>
      </c>
      <c r="N526" s="35">
        <v>21499841</v>
      </c>
      <c r="O526" s="35">
        <v>15100000</v>
      </c>
      <c r="P526" s="62">
        <f>P26</f>
        <v>100333212</v>
      </c>
      <c r="Q526" s="62">
        <f t="shared" ref="Q526:R526" si="151">Q26</f>
        <v>108505537</v>
      </c>
      <c r="R526" s="62">
        <f t="shared" si="151"/>
        <v>116665991</v>
      </c>
    </row>
    <row r="527" spans="1:18" s="31" customFormat="1" ht="21" x14ac:dyDescent="0.25">
      <c r="A527" s="29"/>
      <c r="B527" s="32"/>
      <c r="C527" s="33"/>
      <c r="D527" s="34"/>
      <c r="E527" s="34"/>
      <c r="F527" s="24" t="s">
        <v>524</v>
      </c>
      <c r="G527" s="30" t="s">
        <v>20</v>
      </c>
      <c r="H527" s="35">
        <v>395705</v>
      </c>
      <c r="I527" s="35">
        <v>2800000</v>
      </c>
      <c r="J527" s="35">
        <v>1862538</v>
      </c>
      <c r="K527" s="35">
        <v>1360000</v>
      </c>
      <c r="L527" s="35">
        <v>706838</v>
      </c>
      <c r="M527" s="35">
        <v>750000</v>
      </c>
      <c r="N527" s="35">
        <v>542369</v>
      </c>
      <c r="O527" s="38">
        <v>0</v>
      </c>
      <c r="P527" s="62">
        <f>P611*0.2</f>
        <v>983263</v>
      </c>
      <c r="Q527" s="62">
        <f t="shared" ref="Q527:R527" si="152">Q611*0.2</f>
        <v>1086981.8</v>
      </c>
      <c r="R527" s="62">
        <f t="shared" si="152"/>
        <v>1182947.4000000001</v>
      </c>
    </row>
    <row r="528" spans="1:18" s="31" customFormat="1" ht="21" x14ac:dyDescent="0.25">
      <c r="A528" s="29"/>
      <c r="B528" s="32"/>
      <c r="C528" s="33"/>
      <c r="D528" s="34"/>
      <c r="E528" s="34"/>
      <c r="F528" s="24" t="s">
        <v>525</v>
      </c>
      <c r="G528" s="30" t="s">
        <v>20</v>
      </c>
      <c r="H528" s="35">
        <v>409935</v>
      </c>
      <c r="I528" s="35">
        <v>500000</v>
      </c>
      <c r="J528" s="35">
        <v>188880</v>
      </c>
      <c r="K528" s="35">
        <v>1190000</v>
      </c>
      <c r="L528" s="35">
        <v>406001</v>
      </c>
      <c r="M528" s="35">
        <v>300000</v>
      </c>
      <c r="N528" s="35">
        <v>272004</v>
      </c>
      <c r="O528" s="38">
        <v>0</v>
      </c>
      <c r="P528" s="62">
        <f>P663*0.2</f>
        <v>236858.6</v>
      </c>
      <c r="Q528" s="62">
        <f t="shared" ref="Q528:R528" si="153">Q663*0.2</f>
        <v>289087.2</v>
      </c>
      <c r="R528" s="62">
        <f t="shared" si="153"/>
        <v>333356.40000000002</v>
      </c>
    </row>
    <row r="529" spans="1:18" s="31" customFormat="1" x14ac:dyDescent="0.25">
      <c r="A529" s="29"/>
      <c r="B529" s="32"/>
      <c r="C529" s="33"/>
      <c r="D529" s="34"/>
      <c r="E529" s="34"/>
      <c r="F529" s="24" t="s">
        <v>526</v>
      </c>
      <c r="G529" s="30" t="s">
        <v>20</v>
      </c>
      <c r="H529" s="35">
        <v>1598213</v>
      </c>
      <c r="I529" s="35">
        <v>500000</v>
      </c>
      <c r="J529" s="35">
        <v>561897</v>
      </c>
      <c r="K529" s="35">
        <v>2250000</v>
      </c>
      <c r="L529" s="35">
        <v>1558896</v>
      </c>
      <c r="M529" s="35">
        <v>1550000</v>
      </c>
      <c r="N529" s="35">
        <v>861228</v>
      </c>
      <c r="O529" s="38">
        <v>0</v>
      </c>
      <c r="P529" s="62">
        <f>P838*0.2</f>
        <v>840027</v>
      </c>
      <c r="Q529" s="62">
        <f t="shared" ref="Q529:R529" si="154">Q838*0.2</f>
        <v>881506.8</v>
      </c>
      <c r="R529" s="62">
        <f t="shared" si="154"/>
        <v>925835</v>
      </c>
    </row>
    <row r="530" spans="1:18" s="31" customFormat="1" x14ac:dyDescent="0.25">
      <c r="A530" s="29"/>
      <c r="B530" s="32"/>
      <c r="C530" s="33"/>
      <c r="D530" s="34"/>
      <c r="E530" s="34"/>
      <c r="F530" s="24" t="s">
        <v>527</v>
      </c>
      <c r="G530" s="30" t="s">
        <v>471</v>
      </c>
      <c r="H530" s="35">
        <v>316012</v>
      </c>
      <c r="I530" s="35">
        <v>219658</v>
      </c>
      <c r="J530" s="35">
        <v>341280</v>
      </c>
      <c r="K530" s="35">
        <v>214854</v>
      </c>
      <c r="L530" s="35">
        <v>346168</v>
      </c>
      <c r="M530" s="35">
        <v>202592</v>
      </c>
      <c r="N530" s="35">
        <v>235144</v>
      </c>
      <c r="O530" s="35">
        <v>30677</v>
      </c>
      <c r="P530" s="62">
        <f>P479*0.2</f>
        <v>216690.24356927999</v>
      </c>
      <c r="Q530" s="62">
        <f t="shared" ref="Q530:R530" si="155">Q479*0.2</f>
        <v>231839.2990233787</v>
      </c>
      <c r="R530" s="62">
        <f t="shared" si="155"/>
        <v>247831.45795036183</v>
      </c>
    </row>
    <row r="531" spans="1:18" s="31" customFormat="1" x14ac:dyDescent="0.25">
      <c r="A531" s="29"/>
      <c r="B531" s="32"/>
      <c r="C531" s="22" t="s">
        <v>528</v>
      </c>
      <c r="D531" s="23"/>
      <c r="E531" s="23"/>
      <c r="F531" s="24"/>
      <c r="G531" s="30" t="s">
        <v>1</v>
      </c>
      <c r="H531" s="26">
        <f>H532</f>
        <v>2915053</v>
      </c>
      <c r="I531" s="26">
        <f t="shared" ref="I531:R531" si="156">I532</f>
        <v>16120496</v>
      </c>
      <c r="J531" s="26">
        <f t="shared" si="156"/>
        <v>4365864</v>
      </c>
      <c r="K531" s="26">
        <f t="shared" si="156"/>
        <v>8451701</v>
      </c>
      <c r="L531" s="26">
        <f t="shared" si="156"/>
        <v>5445998</v>
      </c>
      <c r="M531" s="26">
        <f t="shared" si="156"/>
        <v>13915291</v>
      </c>
      <c r="N531" s="26">
        <f t="shared" si="156"/>
        <v>7287839</v>
      </c>
      <c r="O531" s="26">
        <f t="shared" si="156"/>
        <v>1231803</v>
      </c>
      <c r="P531" s="27">
        <f t="shared" si="156"/>
        <v>6764719.9266119711</v>
      </c>
      <c r="Q531" s="26">
        <f t="shared" si="156"/>
        <v>7237649.0055205328</v>
      </c>
      <c r="R531" s="26">
        <f t="shared" si="156"/>
        <v>7736898.4150968362</v>
      </c>
    </row>
    <row r="532" spans="1:18" s="31" customFormat="1" x14ac:dyDescent="0.25">
      <c r="A532" s="29"/>
      <c r="B532" s="32"/>
      <c r="C532" s="33"/>
      <c r="D532" s="23" t="s">
        <v>529</v>
      </c>
      <c r="E532" s="23"/>
      <c r="F532" s="24"/>
      <c r="G532" s="30" t="s">
        <v>1</v>
      </c>
      <c r="H532" s="26">
        <f>H533+H537+H540+H542+H544</f>
        <v>2915053</v>
      </c>
      <c r="I532" s="26">
        <f t="shared" ref="I532:R532" si="157">I533+I537+I540+I542+I544</f>
        <v>16120496</v>
      </c>
      <c r="J532" s="26">
        <f t="shared" si="157"/>
        <v>4365864</v>
      </c>
      <c r="K532" s="26">
        <f t="shared" si="157"/>
        <v>8451701</v>
      </c>
      <c r="L532" s="26">
        <f t="shared" si="157"/>
        <v>5445998</v>
      </c>
      <c r="M532" s="26">
        <f t="shared" si="157"/>
        <v>13915291</v>
      </c>
      <c r="N532" s="26">
        <f t="shared" si="157"/>
        <v>7287839</v>
      </c>
      <c r="O532" s="26">
        <f t="shared" si="157"/>
        <v>1231803</v>
      </c>
      <c r="P532" s="27">
        <f t="shared" si="157"/>
        <v>6764719.9266119711</v>
      </c>
      <c r="Q532" s="26">
        <f t="shared" si="157"/>
        <v>7237649.0055205328</v>
      </c>
      <c r="R532" s="26">
        <f t="shared" si="157"/>
        <v>7736898.4150968362</v>
      </c>
    </row>
    <row r="533" spans="1:18" s="31" customFormat="1" x14ac:dyDescent="0.25">
      <c r="A533" s="29"/>
      <c r="B533" s="32"/>
      <c r="C533" s="33"/>
      <c r="D533" s="34"/>
      <c r="E533" s="23" t="s">
        <v>530</v>
      </c>
      <c r="F533" s="24"/>
      <c r="G533" s="30" t="s">
        <v>1</v>
      </c>
      <c r="H533" s="26">
        <f>SUM(H534:H536)</f>
        <v>683850</v>
      </c>
      <c r="I533" s="26">
        <f t="shared" ref="I533:R533" si="158">SUM(I534:I536)</f>
        <v>1503142</v>
      </c>
      <c r="J533" s="26">
        <f t="shared" si="158"/>
        <v>667300</v>
      </c>
      <c r="K533" s="26">
        <f t="shared" si="158"/>
        <v>710506</v>
      </c>
      <c r="L533" s="26">
        <f t="shared" si="158"/>
        <v>1045998</v>
      </c>
      <c r="M533" s="26">
        <f t="shared" si="158"/>
        <v>5747744</v>
      </c>
      <c r="N533" s="26">
        <f t="shared" si="158"/>
        <v>132617</v>
      </c>
      <c r="O533" s="26">
        <f t="shared" si="158"/>
        <v>157247</v>
      </c>
      <c r="P533" s="27">
        <f t="shared" si="158"/>
        <v>672758.85978792002</v>
      </c>
      <c r="Q533" s="26">
        <f t="shared" si="158"/>
        <v>719792.17843802786</v>
      </c>
      <c r="R533" s="26">
        <f t="shared" si="158"/>
        <v>769443.08301059378</v>
      </c>
    </row>
    <row r="534" spans="1:18" s="31" customFormat="1" x14ac:dyDescent="0.25">
      <c r="A534" s="29"/>
      <c r="B534" s="32"/>
      <c r="C534" s="33"/>
      <c r="D534" s="34"/>
      <c r="E534" s="34"/>
      <c r="F534" s="24" t="s">
        <v>531</v>
      </c>
      <c r="G534" s="30" t="s">
        <v>20</v>
      </c>
      <c r="H534" s="38"/>
      <c r="I534" s="38"/>
      <c r="J534" s="38"/>
      <c r="K534" s="38"/>
      <c r="L534" s="38">
        <v>0</v>
      </c>
      <c r="M534" s="35">
        <v>66774</v>
      </c>
      <c r="N534" s="38"/>
      <c r="O534" s="38"/>
      <c r="P534" s="52"/>
      <c r="Q534" s="59"/>
      <c r="R534" s="59"/>
    </row>
    <row r="535" spans="1:18" s="31" customFormat="1" x14ac:dyDescent="0.25">
      <c r="A535" s="29"/>
      <c r="B535" s="32"/>
      <c r="C535" s="33"/>
      <c r="D535" s="34"/>
      <c r="E535" s="34"/>
      <c r="F535" s="24" t="s">
        <v>532</v>
      </c>
      <c r="G535" s="30" t="s">
        <v>175</v>
      </c>
      <c r="H535" s="38"/>
      <c r="I535" s="38"/>
      <c r="J535" s="38"/>
      <c r="K535" s="38"/>
      <c r="L535" s="35">
        <v>29258</v>
      </c>
      <c r="M535" s="38">
        <v>0</v>
      </c>
      <c r="N535" s="35">
        <v>132617</v>
      </c>
      <c r="O535" s="38">
        <v>0</v>
      </c>
      <c r="P535" s="58"/>
      <c r="Q535" s="53"/>
      <c r="R535" s="59"/>
    </row>
    <row r="536" spans="1:18" s="31" customFormat="1" x14ac:dyDescent="0.25">
      <c r="A536" s="29"/>
      <c r="B536" s="32"/>
      <c r="C536" s="33"/>
      <c r="D536" s="34"/>
      <c r="E536" s="34"/>
      <c r="F536" s="24" t="s">
        <v>532</v>
      </c>
      <c r="G536" s="30" t="s">
        <v>155</v>
      </c>
      <c r="H536" s="35">
        <v>683850</v>
      </c>
      <c r="I536" s="35">
        <v>1503142</v>
      </c>
      <c r="J536" s="35">
        <v>667300</v>
      </c>
      <c r="K536" s="35">
        <v>710506</v>
      </c>
      <c r="L536" s="35">
        <v>1016740</v>
      </c>
      <c r="M536" s="35">
        <v>5680970</v>
      </c>
      <c r="N536" s="38">
        <v>0</v>
      </c>
      <c r="O536" s="35">
        <v>157247</v>
      </c>
      <c r="P536" s="52">
        <f>O536*4*$P$2*$P$3</f>
        <v>672758.85978792002</v>
      </c>
      <c r="Q536" s="53">
        <f>P536*$Q$2*$Q$3</f>
        <v>719792.17843802786</v>
      </c>
      <c r="R536" s="53">
        <f>Q536*$R$2*$R$3</f>
        <v>769443.08301059378</v>
      </c>
    </row>
    <row r="537" spans="1:18" s="31" customFormat="1" x14ac:dyDescent="0.25">
      <c r="A537" s="29"/>
      <c r="B537" s="32"/>
      <c r="C537" s="33"/>
      <c r="D537" s="34"/>
      <c r="E537" s="23" t="s">
        <v>533</v>
      </c>
      <c r="F537" s="24"/>
      <c r="G537" s="30" t="s">
        <v>1</v>
      </c>
      <c r="H537" s="26">
        <f>SUM(H538:H539)</f>
        <v>500000</v>
      </c>
      <c r="I537" s="26">
        <f t="shared" ref="I537:R537" si="159">SUM(I538:I539)</f>
        <v>698152</v>
      </c>
      <c r="J537" s="26">
        <f t="shared" si="159"/>
        <v>1599307</v>
      </c>
      <c r="K537" s="26">
        <f t="shared" si="159"/>
        <v>377997</v>
      </c>
      <c r="L537" s="26">
        <f t="shared" si="159"/>
        <v>2000000</v>
      </c>
      <c r="M537" s="26">
        <f t="shared" si="159"/>
        <v>1079969</v>
      </c>
      <c r="N537" s="26">
        <f t="shared" si="159"/>
        <v>794016</v>
      </c>
      <c r="O537" s="26">
        <f t="shared" si="159"/>
        <v>367558</v>
      </c>
      <c r="P537" s="27">
        <f t="shared" si="159"/>
        <v>1167265.8429128099</v>
      </c>
      <c r="Q537" s="26">
        <f t="shared" si="159"/>
        <v>1248870.6936559302</v>
      </c>
      <c r="R537" s="26">
        <f t="shared" si="159"/>
        <v>1335017.1696689697</v>
      </c>
    </row>
    <row r="538" spans="1:18" s="31" customFormat="1" x14ac:dyDescent="0.25">
      <c r="A538" s="29"/>
      <c r="B538" s="32"/>
      <c r="C538" s="33"/>
      <c r="D538" s="34"/>
      <c r="E538" s="34"/>
      <c r="F538" s="24" t="s">
        <v>534</v>
      </c>
      <c r="G538" s="30" t="s">
        <v>175</v>
      </c>
      <c r="H538" s="38"/>
      <c r="I538" s="38"/>
      <c r="J538" s="38"/>
      <c r="K538" s="38"/>
      <c r="L538" s="35">
        <v>2000000</v>
      </c>
      <c r="M538" s="38">
        <v>0</v>
      </c>
      <c r="N538" s="38"/>
      <c r="O538" s="38"/>
      <c r="P538" s="58"/>
      <c r="Q538" s="59"/>
      <c r="R538" s="59"/>
    </row>
    <row r="539" spans="1:18" s="31" customFormat="1" x14ac:dyDescent="0.25">
      <c r="A539" s="29"/>
      <c r="B539" s="32"/>
      <c r="C539" s="33"/>
      <c r="D539" s="34"/>
      <c r="E539" s="34"/>
      <c r="F539" s="24" t="s">
        <v>534</v>
      </c>
      <c r="G539" s="30" t="s">
        <v>155</v>
      </c>
      <c r="H539" s="35">
        <v>500000</v>
      </c>
      <c r="I539" s="35">
        <v>698152</v>
      </c>
      <c r="J539" s="35">
        <v>1599307</v>
      </c>
      <c r="K539" s="35">
        <v>377997</v>
      </c>
      <c r="L539" s="38">
        <v>0</v>
      </c>
      <c r="M539" s="35">
        <v>1079969</v>
      </c>
      <c r="N539" s="35">
        <v>794016</v>
      </c>
      <c r="O539" s="35">
        <v>367558</v>
      </c>
      <c r="P539" s="52">
        <f>((O539*3)+M539)/2*$P$2*$P$3</f>
        <v>1167265.8429128099</v>
      </c>
      <c r="Q539" s="53">
        <f>P539*$Q$2*$Q$3</f>
        <v>1248870.6936559302</v>
      </c>
      <c r="R539" s="53">
        <f>Q539*$R$2*$R$3</f>
        <v>1335017.1696689697</v>
      </c>
    </row>
    <row r="540" spans="1:18" s="31" customFormat="1" x14ac:dyDescent="0.25">
      <c r="A540" s="29"/>
      <c r="B540" s="32"/>
      <c r="C540" s="33"/>
      <c r="D540" s="34"/>
      <c r="E540" s="23" t="s">
        <v>535</v>
      </c>
      <c r="F540" s="24"/>
      <c r="G540" s="30" t="s">
        <v>1</v>
      </c>
      <c r="H540" s="42">
        <f>H541</f>
        <v>0</v>
      </c>
      <c r="I540" s="42">
        <f t="shared" ref="I540:R540" si="160">I541</f>
        <v>0</v>
      </c>
      <c r="J540" s="42">
        <f t="shared" si="160"/>
        <v>0</v>
      </c>
      <c r="K540" s="42">
        <f t="shared" si="160"/>
        <v>319</v>
      </c>
      <c r="L540" s="42">
        <f t="shared" si="160"/>
        <v>0</v>
      </c>
      <c r="M540" s="42">
        <f t="shared" si="160"/>
        <v>0</v>
      </c>
      <c r="N540" s="42">
        <f t="shared" si="160"/>
        <v>0</v>
      </c>
      <c r="O540" s="42">
        <f t="shared" si="160"/>
        <v>0</v>
      </c>
      <c r="P540" s="43">
        <f t="shared" si="160"/>
        <v>0</v>
      </c>
      <c r="Q540" s="42">
        <f t="shared" si="160"/>
        <v>0</v>
      </c>
      <c r="R540" s="42">
        <f t="shared" si="160"/>
        <v>0</v>
      </c>
    </row>
    <row r="541" spans="1:18" s="31" customFormat="1" x14ac:dyDescent="0.25">
      <c r="A541" s="29"/>
      <c r="B541" s="32"/>
      <c r="C541" s="33"/>
      <c r="D541" s="34"/>
      <c r="E541" s="34"/>
      <c r="F541" s="24" t="s">
        <v>536</v>
      </c>
      <c r="G541" s="30" t="s">
        <v>155</v>
      </c>
      <c r="H541" s="38"/>
      <c r="I541" s="38"/>
      <c r="J541" s="38">
        <v>0</v>
      </c>
      <c r="K541" s="38">
        <v>319</v>
      </c>
      <c r="L541" s="38"/>
      <c r="M541" s="38"/>
      <c r="N541" s="38"/>
      <c r="O541" s="38"/>
      <c r="P541" s="58"/>
      <c r="Q541" s="59"/>
      <c r="R541" s="59"/>
    </row>
    <row r="542" spans="1:18" s="31" customFormat="1" x14ac:dyDescent="0.25">
      <c r="A542" s="29"/>
      <c r="B542" s="32"/>
      <c r="C542" s="33"/>
      <c r="D542" s="34"/>
      <c r="E542" s="23" t="s">
        <v>537</v>
      </c>
      <c r="F542" s="24"/>
      <c r="G542" s="30" t="s">
        <v>1</v>
      </c>
      <c r="H542" s="42">
        <f>H543</f>
        <v>0</v>
      </c>
      <c r="I542" s="42">
        <f t="shared" ref="I542:R542" si="161">I543</f>
        <v>860041</v>
      </c>
      <c r="J542" s="42">
        <f t="shared" si="161"/>
        <v>0</v>
      </c>
      <c r="K542" s="42">
        <f t="shared" si="161"/>
        <v>157658</v>
      </c>
      <c r="L542" s="42">
        <f t="shared" si="161"/>
        <v>0</v>
      </c>
      <c r="M542" s="42">
        <f t="shared" si="161"/>
        <v>55205</v>
      </c>
      <c r="N542" s="42">
        <f t="shared" si="161"/>
        <v>172546</v>
      </c>
      <c r="O542" s="42">
        <f t="shared" si="161"/>
        <v>6876</v>
      </c>
      <c r="P542" s="43">
        <f t="shared" si="161"/>
        <v>40555.084210109999</v>
      </c>
      <c r="Q542" s="42">
        <f t="shared" si="161"/>
        <v>43390.33516338226</v>
      </c>
      <c r="R542" s="42">
        <f t="shared" si="161"/>
        <v>46383.378787784794</v>
      </c>
    </row>
    <row r="543" spans="1:18" s="31" customFormat="1" x14ac:dyDescent="0.25">
      <c r="A543" s="29"/>
      <c r="B543" s="32"/>
      <c r="C543" s="33"/>
      <c r="D543" s="34"/>
      <c r="E543" s="34"/>
      <c r="F543" s="24" t="s">
        <v>538</v>
      </c>
      <c r="G543" s="30" t="s">
        <v>20</v>
      </c>
      <c r="H543" s="38">
        <v>0</v>
      </c>
      <c r="I543" s="35">
        <v>860041</v>
      </c>
      <c r="J543" s="38">
        <v>0</v>
      </c>
      <c r="K543" s="35">
        <v>157658</v>
      </c>
      <c r="L543" s="38">
        <v>0</v>
      </c>
      <c r="M543" s="35">
        <v>55205</v>
      </c>
      <c r="N543" s="35">
        <v>172546</v>
      </c>
      <c r="O543" s="35">
        <v>6876</v>
      </c>
      <c r="P543" s="52">
        <f>((O543*3)+M543)/2*$P$2*$P$3</f>
        <v>40555.084210109999</v>
      </c>
      <c r="Q543" s="53">
        <f>P543*$Q$2*$Q$3</f>
        <v>43390.33516338226</v>
      </c>
      <c r="R543" s="53">
        <f>Q543*$R$2*$R$3</f>
        <v>46383.378787784794</v>
      </c>
    </row>
    <row r="544" spans="1:18" s="31" customFormat="1" x14ac:dyDescent="0.25">
      <c r="A544" s="29"/>
      <c r="B544" s="32"/>
      <c r="C544" s="33"/>
      <c r="D544" s="34"/>
      <c r="E544" s="23" t="s">
        <v>539</v>
      </c>
      <c r="F544" s="24"/>
      <c r="G544" s="30" t="s">
        <v>1</v>
      </c>
      <c r="H544" s="26">
        <f>SUM(H545:H546)</f>
        <v>1731203</v>
      </c>
      <c r="I544" s="26">
        <f t="shared" ref="I544:R544" si="162">SUM(I545:I546)</f>
        <v>13059161</v>
      </c>
      <c r="J544" s="26">
        <f t="shared" si="162"/>
        <v>2099257</v>
      </c>
      <c r="K544" s="26">
        <f t="shared" si="162"/>
        <v>7205221</v>
      </c>
      <c r="L544" s="26">
        <f t="shared" si="162"/>
        <v>2400000</v>
      </c>
      <c r="M544" s="26">
        <f t="shared" si="162"/>
        <v>7032373</v>
      </c>
      <c r="N544" s="26">
        <f t="shared" si="162"/>
        <v>6188660</v>
      </c>
      <c r="O544" s="26">
        <f t="shared" si="162"/>
        <v>700122</v>
      </c>
      <c r="P544" s="27">
        <f t="shared" si="162"/>
        <v>4884140.1397011308</v>
      </c>
      <c r="Q544" s="26">
        <f t="shared" si="162"/>
        <v>5225595.7982631922</v>
      </c>
      <c r="R544" s="26">
        <f t="shared" si="162"/>
        <v>5586054.7836294882</v>
      </c>
    </row>
    <row r="545" spans="1:18" s="31" customFormat="1" x14ac:dyDescent="0.25">
      <c r="A545" s="29"/>
      <c r="B545" s="32"/>
      <c r="C545" s="33"/>
      <c r="D545" s="34"/>
      <c r="E545" s="34"/>
      <c r="F545" s="24" t="s">
        <v>540</v>
      </c>
      <c r="G545" s="30" t="s">
        <v>175</v>
      </c>
      <c r="H545" s="38"/>
      <c r="I545" s="38"/>
      <c r="J545" s="38"/>
      <c r="K545" s="38"/>
      <c r="L545" s="35">
        <v>2400000</v>
      </c>
      <c r="M545" s="38">
        <v>0</v>
      </c>
      <c r="N545" s="38"/>
      <c r="O545" s="38"/>
      <c r="P545" s="58"/>
      <c r="Q545" s="59"/>
      <c r="R545" s="59"/>
    </row>
    <row r="546" spans="1:18" s="31" customFormat="1" x14ac:dyDescent="0.25">
      <c r="A546" s="29"/>
      <c r="B546" s="32"/>
      <c r="C546" s="33"/>
      <c r="D546" s="34"/>
      <c r="E546" s="34"/>
      <c r="F546" s="24" t="s">
        <v>540</v>
      </c>
      <c r="G546" s="30" t="s">
        <v>155</v>
      </c>
      <c r="H546" s="35">
        <v>1731203</v>
      </c>
      <c r="I546" s="35">
        <v>13059161</v>
      </c>
      <c r="J546" s="35">
        <v>2099257</v>
      </c>
      <c r="K546" s="35">
        <v>7205221</v>
      </c>
      <c r="L546" s="38">
        <v>0</v>
      </c>
      <c r="M546" s="35">
        <v>7032373</v>
      </c>
      <c r="N546" s="35">
        <v>6188660</v>
      </c>
      <c r="O546" s="35">
        <v>700122</v>
      </c>
      <c r="P546" s="52">
        <f>((O546*3)+M546)/2*$P$2*$P$3</f>
        <v>4884140.1397011308</v>
      </c>
      <c r="Q546" s="53">
        <f>P546*$Q$2*$Q$3</f>
        <v>5225595.7982631922</v>
      </c>
      <c r="R546" s="53">
        <f>Q546*$R$2*$R$3</f>
        <v>5586054.7836294882</v>
      </c>
    </row>
    <row r="547" spans="1:18" s="31" customFormat="1" x14ac:dyDescent="0.25">
      <c r="A547" s="29"/>
      <c r="B547" s="32"/>
      <c r="C547" s="22" t="s">
        <v>541</v>
      </c>
      <c r="D547" s="23"/>
      <c r="E547" s="23"/>
      <c r="F547" s="24"/>
      <c r="G547" s="30" t="s">
        <v>1</v>
      </c>
      <c r="H547" s="26">
        <f>H548</f>
        <v>14788248</v>
      </c>
      <c r="I547" s="26">
        <f t="shared" ref="I547:R547" si="163">I548</f>
        <v>8314696</v>
      </c>
      <c r="J547" s="26">
        <f t="shared" si="163"/>
        <v>9907331</v>
      </c>
      <c r="K547" s="26">
        <f t="shared" si="163"/>
        <v>6630458</v>
      </c>
      <c r="L547" s="26">
        <f t="shared" si="163"/>
        <v>10742234</v>
      </c>
      <c r="M547" s="26">
        <f t="shared" si="163"/>
        <v>12713514</v>
      </c>
      <c r="N547" s="26">
        <f t="shared" si="163"/>
        <v>8764537</v>
      </c>
      <c r="O547" s="26">
        <f t="shared" si="163"/>
        <v>1930391</v>
      </c>
      <c r="P547" s="27">
        <f t="shared" si="163"/>
        <v>9896203.1644662619</v>
      </c>
      <c r="Q547" s="26">
        <f t="shared" si="163"/>
        <v>10588057.71247961</v>
      </c>
      <c r="R547" s="26">
        <f t="shared" si="163"/>
        <v>11318416.639457596</v>
      </c>
    </row>
    <row r="548" spans="1:18" s="31" customFormat="1" x14ac:dyDescent="0.25">
      <c r="A548" s="29"/>
      <c r="B548" s="32"/>
      <c r="C548" s="33"/>
      <c r="D548" s="23" t="s">
        <v>542</v>
      </c>
      <c r="E548" s="23"/>
      <c r="F548" s="24"/>
      <c r="G548" s="30" t="s">
        <v>1</v>
      </c>
      <c r="H548" s="26">
        <f>H549+H552+H554+H556+H558+H560</f>
        <v>14788248</v>
      </c>
      <c r="I548" s="26">
        <f t="shared" ref="I548:R548" si="164">I549+I552+I554+I556+I558+I560</f>
        <v>8314696</v>
      </c>
      <c r="J548" s="26">
        <f t="shared" si="164"/>
        <v>9907331</v>
      </c>
      <c r="K548" s="26">
        <f t="shared" si="164"/>
        <v>6630458</v>
      </c>
      <c r="L548" s="26">
        <f t="shared" si="164"/>
        <v>10742234</v>
      </c>
      <c r="M548" s="26">
        <f t="shared" si="164"/>
        <v>12713514</v>
      </c>
      <c r="N548" s="26">
        <f t="shared" si="164"/>
        <v>8764537</v>
      </c>
      <c r="O548" s="26">
        <f t="shared" si="164"/>
        <v>1930391</v>
      </c>
      <c r="P548" s="27">
        <f t="shared" si="164"/>
        <v>9896203.1644662619</v>
      </c>
      <c r="Q548" s="26">
        <f t="shared" si="164"/>
        <v>10588057.71247961</v>
      </c>
      <c r="R548" s="26">
        <f t="shared" si="164"/>
        <v>11318416.639457596</v>
      </c>
    </row>
    <row r="549" spans="1:18" s="31" customFormat="1" x14ac:dyDescent="0.25">
      <c r="A549" s="29"/>
      <c r="B549" s="32"/>
      <c r="C549" s="33"/>
      <c r="D549" s="34"/>
      <c r="E549" s="23" t="s">
        <v>543</v>
      </c>
      <c r="F549" s="24"/>
      <c r="G549" s="30" t="s">
        <v>1</v>
      </c>
      <c r="H549" s="26">
        <f>SUM(H550:H551)</f>
        <v>227950</v>
      </c>
      <c r="I549" s="26">
        <f t="shared" ref="I549:R549" si="165">SUM(I550:I551)</f>
        <v>0</v>
      </c>
      <c r="J549" s="26">
        <f t="shared" si="165"/>
        <v>451000</v>
      </c>
      <c r="K549" s="26">
        <f t="shared" si="165"/>
        <v>0</v>
      </c>
      <c r="L549" s="26">
        <f t="shared" si="165"/>
        <v>369093</v>
      </c>
      <c r="M549" s="26">
        <f t="shared" si="165"/>
        <v>0</v>
      </c>
      <c r="N549" s="26">
        <f t="shared" si="165"/>
        <v>252131</v>
      </c>
      <c r="O549" s="26">
        <f t="shared" si="165"/>
        <v>0</v>
      </c>
      <c r="P549" s="27">
        <f t="shared" si="165"/>
        <v>0</v>
      </c>
      <c r="Q549" s="26">
        <f t="shared" si="165"/>
        <v>0</v>
      </c>
      <c r="R549" s="26">
        <f t="shared" si="165"/>
        <v>0</v>
      </c>
    </row>
    <row r="550" spans="1:18" s="31" customFormat="1" x14ac:dyDescent="0.25">
      <c r="A550" s="29"/>
      <c r="B550" s="32"/>
      <c r="C550" s="33"/>
      <c r="D550" s="34"/>
      <c r="E550" s="34"/>
      <c r="F550" s="24" t="s">
        <v>544</v>
      </c>
      <c r="G550" s="30" t="s">
        <v>175</v>
      </c>
      <c r="H550" s="38"/>
      <c r="I550" s="38"/>
      <c r="J550" s="38"/>
      <c r="K550" s="38"/>
      <c r="L550" s="35">
        <v>369093</v>
      </c>
      <c r="M550" s="38">
        <v>0</v>
      </c>
      <c r="N550" s="35">
        <v>56835</v>
      </c>
      <c r="O550" s="38">
        <v>0</v>
      </c>
      <c r="P550" s="58"/>
      <c r="Q550" s="53"/>
      <c r="R550" s="59"/>
    </row>
    <row r="551" spans="1:18" s="31" customFormat="1" x14ac:dyDescent="0.25">
      <c r="A551" s="29"/>
      <c r="B551" s="32"/>
      <c r="C551" s="33"/>
      <c r="D551" s="34"/>
      <c r="E551" s="34"/>
      <c r="F551" s="24" t="s">
        <v>544</v>
      </c>
      <c r="G551" s="30" t="s">
        <v>155</v>
      </c>
      <c r="H551" s="35">
        <v>227950</v>
      </c>
      <c r="I551" s="38">
        <v>0</v>
      </c>
      <c r="J551" s="35">
        <v>451000</v>
      </c>
      <c r="K551" s="38">
        <v>0</v>
      </c>
      <c r="L551" s="38"/>
      <c r="M551" s="38"/>
      <c r="N551" s="35">
        <v>195296</v>
      </c>
      <c r="O551" s="38">
        <v>0</v>
      </c>
      <c r="P551" s="58"/>
      <c r="Q551" s="53"/>
      <c r="R551" s="59"/>
    </row>
    <row r="552" spans="1:18" s="31" customFormat="1" x14ac:dyDescent="0.25">
      <c r="A552" s="29"/>
      <c r="B552" s="32"/>
      <c r="C552" s="33"/>
      <c r="D552" s="34"/>
      <c r="E552" s="23" t="s">
        <v>545</v>
      </c>
      <c r="F552" s="24"/>
      <c r="G552" s="30" t="s">
        <v>1</v>
      </c>
      <c r="H552" s="42">
        <f>H553</f>
        <v>0</v>
      </c>
      <c r="I552" s="42">
        <f t="shared" ref="I552:R552" si="166">I553</f>
        <v>53</v>
      </c>
      <c r="J552" s="42">
        <f t="shared" si="166"/>
        <v>0</v>
      </c>
      <c r="K552" s="42">
        <f t="shared" si="166"/>
        <v>18</v>
      </c>
      <c r="L552" s="42">
        <f t="shared" si="166"/>
        <v>0</v>
      </c>
      <c r="M552" s="42">
        <f t="shared" si="166"/>
        <v>9</v>
      </c>
      <c r="N552" s="42">
        <f t="shared" si="166"/>
        <v>19</v>
      </c>
      <c r="O552" s="42">
        <f t="shared" si="166"/>
        <v>0</v>
      </c>
      <c r="P552" s="43">
        <f t="shared" si="166"/>
        <v>0</v>
      </c>
      <c r="Q552" s="42">
        <f t="shared" si="166"/>
        <v>0</v>
      </c>
      <c r="R552" s="42">
        <f t="shared" si="166"/>
        <v>0</v>
      </c>
    </row>
    <row r="553" spans="1:18" s="31" customFormat="1" x14ac:dyDescent="0.25">
      <c r="A553" s="29"/>
      <c r="B553" s="32"/>
      <c r="C553" s="33"/>
      <c r="D553" s="34"/>
      <c r="E553" s="34"/>
      <c r="F553" s="24" t="s">
        <v>546</v>
      </c>
      <c r="G553" s="30" t="s">
        <v>20</v>
      </c>
      <c r="H553" s="38">
        <v>0</v>
      </c>
      <c r="I553" s="38">
        <v>53</v>
      </c>
      <c r="J553" s="38">
        <v>0</v>
      </c>
      <c r="K553" s="38">
        <v>18</v>
      </c>
      <c r="L553" s="38">
        <v>0</v>
      </c>
      <c r="M553" s="38">
        <v>9</v>
      </c>
      <c r="N553" s="38">
        <v>19</v>
      </c>
      <c r="O553" s="38">
        <v>0</v>
      </c>
      <c r="P553" s="58"/>
      <c r="Q553" s="59"/>
      <c r="R553" s="59"/>
    </row>
    <row r="554" spans="1:18" s="31" customFormat="1" x14ac:dyDescent="0.25">
      <c r="A554" s="29"/>
      <c r="B554" s="32"/>
      <c r="C554" s="33"/>
      <c r="D554" s="34"/>
      <c r="E554" s="23" t="s">
        <v>547</v>
      </c>
      <c r="F554" s="24"/>
      <c r="G554" s="30" t="s">
        <v>1</v>
      </c>
      <c r="H554" s="26">
        <f>H555</f>
        <v>6224637</v>
      </c>
      <c r="I554" s="26">
        <f t="shared" ref="I554:R554" si="167">I555</f>
        <v>186744</v>
      </c>
      <c r="J554" s="26">
        <f t="shared" si="167"/>
        <v>0</v>
      </c>
      <c r="K554" s="26">
        <f t="shared" si="167"/>
        <v>419711</v>
      </c>
      <c r="L554" s="26">
        <f t="shared" si="167"/>
        <v>343437</v>
      </c>
      <c r="M554" s="26">
        <f t="shared" si="167"/>
        <v>350564</v>
      </c>
      <c r="N554" s="26">
        <f t="shared" si="167"/>
        <v>355960</v>
      </c>
      <c r="O554" s="26">
        <f t="shared" si="167"/>
        <v>179932</v>
      </c>
      <c r="P554" s="27">
        <f t="shared" si="167"/>
        <v>476159.78238120006</v>
      </c>
      <c r="Q554" s="26">
        <f t="shared" si="167"/>
        <v>509448.64130482817</v>
      </c>
      <c r="R554" s="26">
        <f t="shared" si="167"/>
        <v>544590.15385771461</v>
      </c>
    </row>
    <row r="555" spans="1:18" s="31" customFormat="1" x14ac:dyDescent="0.25">
      <c r="A555" s="29"/>
      <c r="B555" s="32"/>
      <c r="C555" s="33"/>
      <c r="D555" s="34"/>
      <c r="E555" s="34"/>
      <c r="F555" s="24" t="s">
        <v>548</v>
      </c>
      <c r="G555" s="30" t="s">
        <v>155</v>
      </c>
      <c r="H555" s="35">
        <v>6224637</v>
      </c>
      <c r="I555" s="35">
        <v>186744</v>
      </c>
      <c r="J555" s="38">
        <v>0</v>
      </c>
      <c r="K555" s="35">
        <v>419711</v>
      </c>
      <c r="L555" s="35">
        <v>343437</v>
      </c>
      <c r="M555" s="35">
        <v>350564</v>
      </c>
      <c r="N555" s="35">
        <v>355960</v>
      </c>
      <c r="O555" s="35">
        <v>179932</v>
      </c>
      <c r="P555" s="52">
        <f>((O555*3)+M555)/2*$P$2*$P$3</f>
        <v>476159.78238120006</v>
      </c>
      <c r="Q555" s="53">
        <f>P555*$Q$2*$Q$3</f>
        <v>509448.64130482817</v>
      </c>
      <c r="R555" s="53">
        <f>Q555*$R$2*$R$3</f>
        <v>544590.15385771461</v>
      </c>
    </row>
    <row r="556" spans="1:18" s="31" customFormat="1" x14ac:dyDescent="0.25">
      <c r="A556" s="29"/>
      <c r="B556" s="32"/>
      <c r="C556" s="33"/>
      <c r="D556" s="34"/>
      <c r="E556" s="23" t="s">
        <v>549</v>
      </c>
      <c r="F556" s="24"/>
      <c r="G556" s="30" t="s">
        <v>1</v>
      </c>
      <c r="H556" s="42">
        <f>H557</f>
        <v>0</v>
      </c>
      <c r="I556" s="42">
        <f t="shared" ref="I556:R556" si="168">I557</f>
        <v>0</v>
      </c>
      <c r="J556" s="42">
        <f t="shared" si="168"/>
        <v>0</v>
      </c>
      <c r="K556" s="42">
        <f t="shared" si="168"/>
        <v>14300</v>
      </c>
      <c r="L556" s="42">
        <f t="shared" si="168"/>
        <v>0</v>
      </c>
      <c r="M556" s="42">
        <f t="shared" si="168"/>
        <v>0</v>
      </c>
      <c r="N556" s="42">
        <f t="shared" si="168"/>
        <v>0</v>
      </c>
      <c r="O556" s="42">
        <f t="shared" si="168"/>
        <v>0</v>
      </c>
      <c r="P556" s="43">
        <f t="shared" si="168"/>
        <v>0</v>
      </c>
      <c r="Q556" s="42">
        <f t="shared" si="168"/>
        <v>0</v>
      </c>
      <c r="R556" s="42">
        <f t="shared" si="168"/>
        <v>0</v>
      </c>
    </row>
    <row r="557" spans="1:18" s="31" customFormat="1" x14ac:dyDescent="0.25">
      <c r="A557" s="29"/>
      <c r="B557" s="32"/>
      <c r="C557" s="33"/>
      <c r="D557" s="34"/>
      <c r="E557" s="34"/>
      <c r="F557" s="24" t="s">
        <v>550</v>
      </c>
      <c r="G557" s="30" t="s">
        <v>150</v>
      </c>
      <c r="H557" s="38"/>
      <c r="I557" s="38"/>
      <c r="J557" s="38">
        <v>0</v>
      </c>
      <c r="K557" s="35">
        <v>14300</v>
      </c>
      <c r="L557" s="38"/>
      <c r="M557" s="38"/>
      <c r="N557" s="38"/>
      <c r="O557" s="38"/>
      <c r="P557" s="58"/>
      <c r="Q557" s="59"/>
      <c r="R557" s="59"/>
    </row>
    <row r="558" spans="1:18" s="31" customFormat="1" x14ac:dyDescent="0.25">
      <c r="A558" s="29"/>
      <c r="B558" s="32"/>
      <c r="C558" s="33"/>
      <c r="D558" s="34"/>
      <c r="E558" s="23" t="s">
        <v>551</v>
      </c>
      <c r="F558" s="24"/>
      <c r="G558" s="30" t="s">
        <v>1</v>
      </c>
      <c r="H558" s="26">
        <f>H559</f>
        <v>7798725</v>
      </c>
      <c r="I558" s="26">
        <f t="shared" ref="I558:R558" si="169">I559</f>
        <v>6448057</v>
      </c>
      <c r="J558" s="26">
        <f t="shared" si="169"/>
        <v>8895163</v>
      </c>
      <c r="K558" s="26">
        <f t="shared" si="169"/>
        <v>5541847</v>
      </c>
      <c r="L558" s="26">
        <f t="shared" si="169"/>
        <v>8181872</v>
      </c>
      <c r="M558" s="26">
        <f t="shared" si="169"/>
        <v>5258969</v>
      </c>
      <c r="N558" s="26">
        <f t="shared" si="169"/>
        <v>6123811</v>
      </c>
      <c r="O558" s="26">
        <f t="shared" si="169"/>
        <v>1591059</v>
      </c>
      <c r="P558" s="27">
        <f t="shared" si="169"/>
        <v>5365138.2094618203</v>
      </c>
      <c r="Q558" s="26">
        <f t="shared" si="169"/>
        <v>5740220.9769887086</v>
      </c>
      <c r="R558" s="26">
        <f t="shared" si="169"/>
        <v>6136178.5498709008</v>
      </c>
    </row>
    <row r="559" spans="1:18" s="31" customFormat="1" x14ac:dyDescent="0.25">
      <c r="A559" s="29"/>
      <c r="B559" s="32"/>
      <c r="C559" s="33"/>
      <c r="D559" s="34"/>
      <c r="E559" s="34"/>
      <c r="F559" s="24" t="s">
        <v>552</v>
      </c>
      <c r="G559" s="30" t="s">
        <v>155</v>
      </c>
      <c r="H559" s="35">
        <v>7798725</v>
      </c>
      <c r="I559" s="35">
        <v>6448057</v>
      </c>
      <c r="J559" s="35">
        <v>8895163</v>
      </c>
      <c r="K559" s="35">
        <v>5541847</v>
      </c>
      <c r="L559" s="35">
        <v>8181872</v>
      </c>
      <c r="M559" s="35">
        <v>5258969</v>
      </c>
      <c r="N559" s="35">
        <v>6123811</v>
      </c>
      <c r="O559" s="35">
        <v>1591059</v>
      </c>
      <c r="P559" s="52">
        <f>((O559*3)+M559)/2*$P$2*$P$3</f>
        <v>5365138.2094618203</v>
      </c>
      <c r="Q559" s="53">
        <f>P559*$Q$2*$Q$3</f>
        <v>5740220.9769887086</v>
      </c>
      <c r="R559" s="53">
        <f>Q559*$R$2*$R$3</f>
        <v>6136178.5498709008</v>
      </c>
    </row>
    <row r="560" spans="1:18" s="31" customFormat="1" x14ac:dyDescent="0.25">
      <c r="A560" s="29"/>
      <c r="B560" s="32"/>
      <c r="C560" s="33"/>
      <c r="D560" s="34"/>
      <c r="E560" s="23" t="s">
        <v>553</v>
      </c>
      <c r="F560" s="24"/>
      <c r="G560" s="30" t="s">
        <v>1</v>
      </c>
      <c r="H560" s="26">
        <f>H561</f>
        <v>536936</v>
      </c>
      <c r="I560" s="26">
        <f t="shared" ref="I560:R560" si="170">I561</f>
        <v>1679842</v>
      </c>
      <c r="J560" s="26">
        <f t="shared" si="170"/>
        <v>561168</v>
      </c>
      <c r="K560" s="26">
        <f t="shared" si="170"/>
        <v>654582</v>
      </c>
      <c r="L560" s="26">
        <f t="shared" si="170"/>
        <v>1847832</v>
      </c>
      <c r="M560" s="26">
        <f t="shared" si="170"/>
        <v>7103972</v>
      </c>
      <c r="N560" s="26">
        <f t="shared" si="170"/>
        <v>2032616</v>
      </c>
      <c r="O560" s="26">
        <f t="shared" si="170"/>
        <v>159400</v>
      </c>
      <c r="P560" s="27">
        <f t="shared" si="170"/>
        <v>4054905.1726232404</v>
      </c>
      <c r="Q560" s="26">
        <f t="shared" si="170"/>
        <v>4338388.0941860722</v>
      </c>
      <c r="R560" s="26">
        <f t="shared" si="170"/>
        <v>4637647.9357289812</v>
      </c>
    </row>
    <row r="561" spans="1:18" s="31" customFormat="1" ht="21" x14ac:dyDescent="0.25">
      <c r="A561" s="29"/>
      <c r="B561" s="32"/>
      <c r="C561" s="33"/>
      <c r="D561" s="34"/>
      <c r="E561" s="34"/>
      <c r="F561" s="24" t="s">
        <v>554</v>
      </c>
      <c r="G561" s="30" t="s">
        <v>155</v>
      </c>
      <c r="H561" s="35">
        <v>536936</v>
      </c>
      <c r="I561" s="35">
        <v>1679842</v>
      </c>
      <c r="J561" s="35">
        <v>561168</v>
      </c>
      <c r="K561" s="35">
        <v>654582</v>
      </c>
      <c r="L561" s="35">
        <v>1847832</v>
      </c>
      <c r="M561" s="35">
        <v>7103972</v>
      </c>
      <c r="N561" s="35">
        <v>2032616</v>
      </c>
      <c r="O561" s="35">
        <v>159400</v>
      </c>
      <c r="P561" s="52">
        <f>((O561*3)+M561)/2*$P$2*$P$3</f>
        <v>4054905.1726232404</v>
      </c>
      <c r="Q561" s="53">
        <f>P561*$Q$2*$Q$3</f>
        <v>4338388.0941860722</v>
      </c>
      <c r="R561" s="53">
        <f>Q561*$R$2*$R$3</f>
        <v>4637647.9357289812</v>
      </c>
    </row>
    <row r="562" spans="1:18" s="31" customFormat="1" x14ac:dyDescent="0.25">
      <c r="A562" s="29"/>
      <c r="B562" s="32"/>
      <c r="C562" s="22" t="s">
        <v>555</v>
      </c>
      <c r="D562" s="23"/>
      <c r="E562" s="23"/>
      <c r="F562" s="24"/>
      <c r="G562" s="30" t="s">
        <v>1</v>
      </c>
      <c r="H562" s="26">
        <f>H563+H593+H605</f>
        <v>317206612</v>
      </c>
      <c r="I562" s="26">
        <f t="shared" ref="I562:R562" si="171">I563+I593+I605</f>
        <v>107602393</v>
      </c>
      <c r="J562" s="26">
        <f t="shared" si="171"/>
        <v>114448804</v>
      </c>
      <c r="K562" s="26">
        <f t="shared" si="171"/>
        <v>42002169</v>
      </c>
      <c r="L562" s="26">
        <f t="shared" si="171"/>
        <v>312926245</v>
      </c>
      <c r="M562" s="26">
        <f t="shared" si="171"/>
        <v>52152770</v>
      </c>
      <c r="N562" s="26">
        <f t="shared" si="171"/>
        <v>76071398</v>
      </c>
      <c r="O562" s="26">
        <f t="shared" si="171"/>
        <v>36566794</v>
      </c>
      <c r="P562" s="27">
        <f t="shared" si="171"/>
        <v>58113374.57442946</v>
      </c>
      <c r="Q562" s="26">
        <f t="shared" si="171"/>
        <v>62176145.096773595</v>
      </c>
      <c r="R562" s="26">
        <f t="shared" si="171"/>
        <v>66465024.497476488</v>
      </c>
    </row>
    <row r="563" spans="1:18" s="31" customFormat="1" x14ac:dyDescent="0.25">
      <c r="A563" s="29"/>
      <c r="B563" s="32"/>
      <c r="C563" s="33"/>
      <c r="D563" s="23" t="s">
        <v>556</v>
      </c>
      <c r="E563" s="23"/>
      <c r="F563" s="24"/>
      <c r="G563" s="30" t="s">
        <v>1</v>
      </c>
      <c r="H563" s="26">
        <f>H564+H571+H573+H575+H577+H580+H582+H585</f>
        <v>250862846</v>
      </c>
      <c r="I563" s="26">
        <f t="shared" ref="I563:R563" si="172">I564+I571+I573+I575+I577+I580+I582+I585</f>
        <v>101056493</v>
      </c>
      <c r="J563" s="26">
        <f t="shared" si="172"/>
        <v>104863038</v>
      </c>
      <c r="K563" s="26">
        <f t="shared" si="172"/>
        <v>39559050</v>
      </c>
      <c r="L563" s="26">
        <f t="shared" si="172"/>
        <v>109774592</v>
      </c>
      <c r="M563" s="26">
        <f t="shared" si="172"/>
        <v>39661913</v>
      </c>
      <c r="N563" s="26">
        <f t="shared" si="172"/>
        <v>67076430</v>
      </c>
      <c r="O563" s="26">
        <f t="shared" si="172"/>
        <v>30584805</v>
      </c>
      <c r="P563" s="27">
        <f t="shared" si="172"/>
        <v>47261740.409810737</v>
      </c>
      <c r="Q563" s="26">
        <f t="shared" si="172"/>
        <v>50565861.142392457</v>
      </c>
      <c r="R563" s="26">
        <f t="shared" si="172"/>
        <v>54053868.961064115</v>
      </c>
    </row>
    <row r="564" spans="1:18" s="31" customFormat="1" x14ac:dyDescent="0.25">
      <c r="A564" s="29"/>
      <c r="B564" s="32"/>
      <c r="C564" s="33"/>
      <c r="D564" s="34"/>
      <c r="E564" s="23" t="s">
        <v>557</v>
      </c>
      <c r="F564" s="24"/>
      <c r="G564" s="30" t="s">
        <v>1</v>
      </c>
      <c r="H564" s="26">
        <f>SUM(H565:H570)</f>
        <v>331500</v>
      </c>
      <c r="I564" s="26">
        <f t="shared" ref="I564:R564" si="173">SUM(I565:I570)</f>
        <v>16232098</v>
      </c>
      <c r="J564" s="26">
        <f t="shared" si="173"/>
        <v>162000</v>
      </c>
      <c r="K564" s="26">
        <f t="shared" si="173"/>
        <v>4903665</v>
      </c>
      <c r="L564" s="26">
        <f t="shared" si="173"/>
        <v>0</v>
      </c>
      <c r="M564" s="26">
        <f t="shared" si="173"/>
        <v>21180400</v>
      </c>
      <c r="N564" s="26">
        <f t="shared" si="173"/>
        <v>0</v>
      </c>
      <c r="O564" s="26">
        <f t="shared" si="173"/>
        <v>22337428</v>
      </c>
      <c r="P564" s="27">
        <f t="shared" si="173"/>
        <v>27423159.374275744</v>
      </c>
      <c r="Q564" s="26">
        <f t="shared" si="173"/>
        <v>29340342.885838263</v>
      </c>
      <c r="R564" s="26">
        <f t="shared" si="173"/>
        <v>31364225.067931946</v>
      </c>
    </row>
    <row r="565" spans="1:18" s="31" customFormat="1" x14ac:dyDescent="0.25">
      <c r="A565" s="29"/>
      <c r="B565" s="32"/>
      <c r="C565" s="33"/>
      <c r="D565" s="34"/>
      <c r="E565" s="34"/>
      <c r="F565" s="24" t="s">
        <v>558</v>
      </c>
      <c r="G565" s="30" t="s">
        <v>64</v>
      </c>
      <c r="H565" s="35">
        <v>331500</v>
      </c>
      <c r="I565" s="35">
        <v>5083242</v>
      </c>
      <c r="J565" s="35">
        <v>162000</v>
      </c>
      <c r="K565" s="35">
        <v>407100</v>
      </c>
      <c r="L565" s="38">
        <v>0</v>
      </c>
      <c r="M565" s="35">
        <v>780294</v>
      </c>
      <c r="N565" s="38">
        <v>0</v>
      </c>
      <c r="O565" s="35">
        <v>208512</v>
      </c>
      <c r="P565" s="52">
        <f>O565*3*$P$2*$P$3</f>
        <v>669066.63738623995</v>
      </c>
      <c r="Q565" s="53">
        <f>P565*$Q$2*$Q$3</f>
        <v>715841.82866987947</v>
      </c>
      <c r="R565" s="53">
        <f>Q565*$R$2*$R$3</f>
        <v>765220.24009061349</v>
      </c>
    </row>
    <row r="566" spans="1:18" s="31" customFormat="1" x14ac:dyDescent="0.25">
      <c r="A566" s="29"/>
      <c r="B566" s="32"/>
      <c r="C566" s="33"/>
      <c r="D566" s="34"/>
      <c r="E566" s="34"/>
      <c r="F566" s="24" t="s">
        <v>558</v>
      </c>
      <c r="G566" s="30" t="s">
        <v>290</v>
      </c>
      <c r="H566" s="38"/>
      <c r="I566" s="38"/>
      <c r="J566" s="38"/>
      <c r="K566" s="38"/>
      <c r="L566" s="38">
        <v>0</v>
      </c>
      <c r="M566" s="35">
        <v>2108207</v>
      </c>
      <c r="N566" s="38">
        <v>0</v>
      </c>
      <c r="O566" s="35">
        <v>73148</v>
      </c>
      <c r="P566" s="52">
        <f>O566*3*$P$2*$P$3</f>
        <v>234714.96312696001</v>
      </c>
      <c r="Q566" s="53">
        <f>P566*$Q$2*$Q$3</f>
        <v>251124.14673277485</v>
      </c>
      <c r="R566" s="53">
        <f>Q566*$R$2*$R$3</f>
        <v>268446.56481232832</v>
      </c>
    </row>
    <row r="567" spans="1:18" s="31" customFormat="1" x14ac:dyDescent="0.25">
      <c r="A567" s="29"/>
      <c r="B567" s="32"/>
      <c r="C567" s="33"/>
      <c r="D567" s="34"/>
      <c r="E567" s="34"/>
      <c r="F567" s="24" t="s">
        <v>558</v>
      </c>
      <c r="G567" s="30" t="s">
        <v>497</v>
      </c>
      <c r="H567" s="38">
        <v>0</v>
      </c>
      <c r="I567" s="35">
        <v>7595200</v>
      </c>
      <c r="J567" s="38"/>
      <c r="K567" s="38"/>
      <c r="L567" s="38">
        <v>0</v>
      </c>
      <c r="M567" s="35">
        <v>10077260</v>
      </c>
      <c r="N567" s="38">
        <v>0</v>
      </c>
      <c r="O567" s="38">
        <v>0</v>
      </c>
      <c r="P567" s="52"/>
      <c r="Q567" s="59"/>
      <c r="R567" s="59"/>
    </row>
    <row r="568" spans="1:18" s="31" customFormat="1" x14ac:dyDescent="0.25">
      <c r="A568" s="29"/>
      <c r="B568" s="32"/>
      <c r="C568" s="33"/>
      <c r="D568" s="34"/>
      <c r="E568" s="34"/>
      <c r="F568" s="24" t="s">
        <v>558</v>
      </c>
      <c r="G568" s="30" t="s">
        <v>499</v>
      </c>
      <c r="H568" s="38">
        <v>0</v>
      </c>
      <c r="I568" s="35">
        <v>2030959</v>
      </c>
      <c r="J568" s="38"/>
      <c r="K568" s="38"/>
      <c r="L568" s="38"/>
      <c r="M568" s="38"/>
      <c r="N568" s="38"/>
      <c r="O568" s="38"/>
      <c r="P568" s="58"/>
      <c r="Q568" s="59"/>
      <c r="R568" s="59"/>
    </row>
    <row r="569" spans="1:18" s="31" customFormat="1" x14ac:dyDescent="0.25">
      <c r="A569" s="29"/>
      <c r="B569" s="32"/>
      <c r="C569" s="33"/>
      <c r="D569" s="34"/>
      <c r="E569" s="34"/>
      <c r="F569" s="24" t="s">
        <v>559</v>
      </c>
      <c r="G569" s="30" t="s">
        <v>501</v>
      </c>
      <c r="H569" s="38">
        <v>0</v>
      </c>
      <c r="I569" s="35">
        <v>1522697</v>
      </c>
      <c r="J569" s="38">
        <v>0</v>
      </c>
      <c r="K569" s="35">
        <v>1506414</v>
      </c>
      <c r="L569" s="38"/>
      <c r="M569" s="38"/>
      <c r="N569" s="38"/>
      <c r="O569" s="38"/>
      <c r="P569" s="58"/>
      <c r="Q569" s="59"/>
      <c r="R569" s="59"/>
    </row>
    <row r="570" spans="1:18" s="31" customFormat="1" x14ac:dyDescent="0.25">
      <c r="A570" s="29"/>
      <c r="B570" s="32"/>
      <c r="C570" s="33"/>
      <c r="D570" s="34"/>
      <c r="E570" s="34"/>
      <c r="F570" s="24" t="s">
        <v>558</v>
      </c>
      <c r="G570" s="30" t="s">
        <v>503</v>
      </c>
      <c r="H570" s="38"/>
      <c r="I570" s="38"/>
      <c r="J570" s="38">
        <v>0</v>
      </c>
      <c r="K570" s="35">
        <v>2990151</v>
      </c>
      <c r="L570" s="38">
        <v>0</v>
      </c>
      <c r="M570" s="35">
        <v>8214639</v>
      </c>
      <c r="N570" s="38">
        <v>0</v>
      </c>
      <c r="O570" s="35">
        <v>22055768</v>
      </c>
      <c r="P570" s="52">
        <f>((O570*3)+M570)/3*$P$2*$P$3</f>
        <v>26519377.773762543</v>
      </c>
      <c r="Q570" s="53">
        <f>P570*$Q$2*$Q$3</f>
        <v>28373376.91043561</v>
      </c>
      <c r="R570" s="53">
        <f>Q570*$R$2*$R$3</f>
        <v>30330558.263029005</v>
      </c>
    </row>
    <row r="571" spans="1:18" s="31" customFormat="1" x14ac:dyDescent="0.25">
      <c r="A571" s="29"/>
      <c r="B571" s="32"/>
      <c r="C571" s="33"/>
      <c r="D571" s="34"/>
      <c r="E571" s="23" t="s">
        <v>560</v>
      </c>
      <c r="F571" s="24"/>
      <c r="G571" s="30" t="s">
        <v>1</v>
      </c>
      <c r="H571" s="26">
        <f>H572</f>
        <v>500000</v>
      </c>
      <c r="I571" s="26">
        <f t="shared" ref="I571:R571" si="174">I572</f>
        <v>3627694</v>
      </c>
      <c r="J571" s="26">
        <f t="shared" si="174"/>
        <v>1265000</v>
      </c>
      <c r="K571" s="26">
        <f t="shared" si="174"/>
        <v>1680000</v>
      </c>
      <c r="L571" s="26">
        <f t="shared" si="174"/>
        <v>0</v>
      </c>
      <c r="M571" s="26">
        <f t="shared" si="174"/>
        <v>2564566</v>
      </c>
      <c r="N571" s="26">
        <f t="shared" si="174"/>
        <v>0</v>
      </c>
      <c r="O571" s="26">
        <f t="shared" si="174"/>
        <v>0</v>
      </c>
      <c r="P571" s="27">
        <f t="shared" si="174"/>
        <v>1371516.2276632199</v>
      </c>
      <c r="Q571" s="26">
        <f t="shared" si="174"/>
        <v>1467400.4495221684</v>
      </c>
      <c r="R571" s="26">
        <f t="shared" si="174"/>
        <v>1568620.9988299829</v>
      </c>
    </row>
    <row r="572" spans="1:18" s="31" customFormat="1" x14ac:dyDescent="0.25">
      <c r="A572" s="29"/>
      <c r="B572" s="32"/>
      <c r="C572" s="33"/>
      <c r="D572" s="34"/>
      <c r="E572" s="34"/>
      <c r="F572" s="24" t="s">
        <v>561</v>
      </c>
      <c r="G572" s="30" t="s">
        <v>64</v>
      </c>
      <c r="H572" s="35">
        <v>500000</v>
      </c>
      <c r="I572" s="35">
        <v>3627694</v>
      </c>
      <c r="J572" s="35">
        <v>1265000</v>
      </c>
      <c r="K572" s="35">
        <v>1680000</v>
      </c>
      <c r="L572" s="38">
        <v>0</v>
      </c>
      <c r="M572" s="35">
        <v>2564566</v>
      </c>
      <c r="N572" s="38"/>
      <c r="O572" s="38"/>
      <c r="P572" s="52">
        <f>((O572*3)+M572)/2*$P$2*$P$3</f>
        <v>1371516.2276632199</v>
      </c>
      <c r="Q572" s="53">
        <f>P572*$Q$2*$Q$3</f>
        <v>1467400.4495221684</v>
      </c>
      <c r="R572" s="53">
        <f>Q572*$R$2*$R$3</f>
        <v>1568620.9988299829</v>
      </c>
    </row>
    <row r="573" spans="1:18" s="31" customFormat="1" x14ac:dyDescent="0.25">
      <c r="A573" s="29"/>
      <c r="B573" s="32"/>
      <c r="C573" s="33"/>
      <c r="D573" s="34"/>
      <c r="E573" s="23" t="s">
        <v>562</v>
      </c>
      <c r="F573" s="24"/>
      <c r="G573" s="30" t="s">
        <v>1</v>
      </c>
      <c r="H573" s="42">
        <f>H574</f>
        <v>0</v>
      </c>
      <c r="I573" s="42">
        <f t="shared" ref="I573:R573" si="175">I574</f>
        <v>5914158</v>
      </c>
      <c r="J573" s="42">
        <f t="shared" si="175"/>
        <v>0</v>
      </c>
      <c r="K573" s="42">
        <f t="shared" si="175"/>
        <v>4424532</v>
      </c>
      <c r="L573" s="42">
        <f t="shared" si="175"/>
        <v>0</v>
      </c>
      <c r="M573" s="42">
        <f t="shared" si="175"/>
        <v>1181230</v>
      </c>
      <c r="N573" s="42">
        <f t="shared" si="175"/>
        <v>0</v>
      </c>
      <c r="O573" s="42">
        <f t="shared" si="175"/>
        <v>0</v>
      </c>
      <c r="P573" s="43">
        <f t="shared" si="175"/>
        <v>0</v>
      </c>
      <c r="Q573" s="42">
        <f t="shared" si="175"/>
        <v>0</v>
      </c>
      <c r="R573" s="42">
        <f t="shared" si="175"/>
        <v>0</v>
      </c>
    </row>
    <row r="574" spans="1:18" s="31" customFormat="1" x14ac:dyDescent="0.25">
      <c r="A574" s="29"/>
      <c r="B574" s="32"/>
      <c r="C574" s="33"/>
      <c r="D574" s="34"/>
      <c r="E574" s="34"/>
      <c r="F574" s="24" t="s">
        <v>563</v>
      </c>
      <c r="G574" s="30" t="s">
        <v>64</v>
      </c>
      <c r="H574" s="38">
        <v>0</v>
      </c>
      <c r="I574" s="35">
        <v>5914158</v>
      </c>
      <c r="J574" s="38">
        <v>0</v>
      </c>
      <c r="K574" s="35">
        <v>4424532</v>
      </c>
      <c r="L574" s="38">
        <v>0</v>
      </c>
      <c r="M574" s="35">
        <v>1181230</v>
      </c>
      <c r="N574" s="38"/>
      <c r="O574" s="38"/>
      <c r="P574" s="52"/>
      <c r="Q574" s="59"/>
      <c r="R574" s="59"/>
    </row>
    <row r="575" spans="1:18" s="31" customFormat="1" x14ac:dyDescent="0.25">
      <c r="A575" s="29"/>
      <c r="B575" s="32"/>
      <c r="C575" s="33"/>
      <c r="D575" s="34"/>
      <c r="E575" s="23" t="s">
        <v>564</v>
      </c>
      <c r="F575" s="24"/>
      <c r="G575" s="30" t="s">
        <v>1</v>
      </c>
      <c r="H575" s="26">
        <f>H576</f>
        <v>98608613</v>
      </c>
      <c r="I575" s="26">
        <f t="shared" ref="I575:R575" si="176">I576</f>
        <v>914139</v>
      </c>
      <c r="J575" s="26">
        <f t="shared" si="176"/>
        <v>5406000</v>
      </c>
      <c r="K575" s="26">
        <f t="shared" si="176"/>
        <v>1292500</v>
      </c>
      <c r="L575" s="26">
        <f t="shared" si="176"/>
        <v>10450000</v>
      </c>
      <c r="M575" s="26">
        <f t="shared" si="176"/>
        <v>0</v>
      </c>
      <c r="N575" s="26">
        <f t="shared" si="176"/>
        <v>10608887</v>
      </c>
      <c r="O575" s="26">
        <f t="shared" si="176"/>
        <v>0</v>
      </c>
      <c r="P575" s="27">
        <f t="shared" si="176"/>
        <v>0</v>
      </c>
      <c r="Q575" s="26">
        <f t="shared" si="176"/>
        <v>0</v>
      </c>
      <c r="R575" s="26">
        <f t="shared" si="176"/>
        <v>0</v>
      </c>
    </row>
    <row r="576" spans="1:18" s="31" customFormat="1" x14ac:dyDescent="0.25">
      <c r="A576" s="29"/>
      <c r="B576" s="32"/>
      <c r="C576" s="33"/>
      <c r="D576" s="34"/>
      <c r="E576" s="34"/>
      <c r="F576" s="24" t="s">
        <v>565</v>
      </c>
      <c r="G576" s="30" t="s">
        <v>64</v>
      </c>
      <c r="H576" s="35">
        <v>98608613</v>
      </c>
      <c r="I576" s="35">
        <v>914139</v>
      </c>
      <c r="J576" s="35">
        <v>5406000</v>
      </c>
      <c r="K576" s="35">
        <v>1292500</v>
      </c>
      <c r="L576" s="35">
        <v>10450000</v>
      </c>
      <c r="M576" s="38">
        <v>0</v>
      </c>
      <c r="N576" s="35">
        <v>10608887</v>
      </c>
      <c r="O576" s="38">
        <v>0</v>
      </c>
      <c r="P576" s="58"/>
      <c r="Q576" s="53"/>
      <c r="R576" s="59"/>
    </row>
    <row r="577" spans="1:18" s="31" customFormat="1" x14ac:dyDescent="0.25">
      <c r="A577" s="29"/>
      <c r="B577" s="32"/>
      <c r="C577" s="33"/>
      <c r="D577" s="34"/>
      <c r="E577" s="23" t="s">
        <v>566</v>
      </c>
      <c r="F577" s="24"/>
      <c r="G577" s="30" t="s">
        <v>1</v>
      </c>
      <c r="H577" s="26">
        <f>SUM(H578:H579)</f>
        <v>32307769</v>
      </c>
      <c r="I577" s="26">
        <f t="shared" ref="I577:R577" si="177">SUM(I578:I579)</f>
        <v>2105692</v>
      </c>
      <c r="J577" s="26">
        <f t="shared" si="177"/>
        <v>9318859</v>
      </c>
      <c r="K577" s="26">
        <f t="shared" si="177"/>
        <v>274643</v>
      </c>
      <c r="L577" s="26">
        <f t="shared" si="177"/>
        <v>19879835</v>
      </c>
      <c r="M577" s="26">
        <f t="shared" si="177"/>
        <v>0</v>
      </c>
      <c r="N577" s="26">
        <f t="shared" si="177"/>
        <v>19183835</v>
      </c>
      <c r="O577" s="26">
        <f t="shared" si="177"/>
        <v>0</v>
      </c>
      <c r="P577" s="27">
        <f t="shared" si="177"/>
        <v>0</v>
      </c>
      <c r="Q577" s="26">
        <f t="shared" si="177"/>
        <v>0</v>
      </c>
      <c r="R577" s="26">
        <f t="shared" si="177"/>
        <v>0</v>
      </c>
    </row>
    <row r="578" spans="1:18" s="31" customFormat="1" x14ac:dyDescent="0.25">
      <c r="A578" s="29"/>
      <c r="B578" s="32"/>
      <c r="C578" s="33"/>
      <c r="D578" s="34"/>
      <c r="E578" s="34"/>
      <c r="F578" s="24" t="s">
        <v>567</v>
      </c>
      <c r="G578" s="30" t="s">
        <v>64</v>
      </c>
      <c r="H578" s="35">
        <v>30000000</v>
      </c>
      <c r="I578" s="35">
        <v>143433</v>
      </c>
      <c r="J578" s="35">
        <v>8722859</v>
      </c>
      <c r="K578" s="38">
        <v>0</v>
      </c>
      <c r="L578" s="35">
        <v>19183835</v>
      </c>
      <c r="M578" s="38">
        <v>0</v>
      </c>
      <c r="N578" s="35">
        <v>19183835</v>
      </c>
      <c r="O578" s="38">
        <v>0</v>
      </c>
      <c r="P578" s="58"/>
      <c r="Q578" s="53"/>
      <c r="R578" s="59"/>
    </row>
    <row r="579" spans="1:18" s="31" customFormat="1" x14ac:dyDescent="0.25">
      <c r="A579" s="29"/>
      <c r="B579" s="32"/>
      <c r="C579" s="33"/>
      <c r="D579" s="34"/>
      <c r="E579" s="34"/>
      <c r="F579" s="24" t="s">
        <v>567</v>
      </c>
      <c r="G579" s="30" t="s">
        <v>298</v>
      </c>
      <c r="H579" s="35">
        <v>2307769</v>
      </c>
      <c r="I579" s="35">
        <v>1962259</v>
      </c>
      <c r="J579" s="35">
        <v>596000</v>
      </c>
      <c r="K579" s="35">
        <v>274643</v>
      </c>
      <c r="L579" s="35">
        <v>696000</v>
      </c>
      <c r="M579" s="38">
        <v>0</v>
      </c>
      <c r="N579" s="38"/>
      <c r="O579" s="38"/>
      <c r="P579" s="58"/>
      <c r="Q579" s="59"/>
      <c r="R579" s="59"/>
    </row>
    <row r="580" spans="1:18" s="31" customFormat="1" x14ac:dyDescent="0.25">
      <c r="A580" s="29"/>
      <c r="B580" s="32"/>
      <c r="C580" s="33"/>
      <c r="D580" s="34"/>
      <c r="E580" s="23" t="s">
        <v>568</v>
      </c>
      <c r="F580" s="24"/>
      <c r="G580" s="30" t="s">
        <v>1</v>
      </c>
      <c r="H580" s="42">
        <f>H581</f>
        <v>0</v>
      </c>
      <c r="I580" s="42">
        <f t="shared" ref="I580:R580" si="178">I581</f>
        <v>0</v>
      </c>
      <c r="J580" s="42">
        <f t="shared" si="178"/>
        <v>5865384</v>
      </c>
      <c r="K580" s="42">
        <f t="shared" si="178"/>
        <v>0</v>
      </c>
      <c r="L580" s="42">
        <f t="shared" si="178"/>
        <v>0</v>
      </c>
      <c r="M580" s="42">
        <f t="shared" si="178"/>
        <v>0</v>
      </c>
      <c r="N580" s="42">
        <f t="shared" si="178"/>
        <v>0</v>
      </c>
      <c r="O580" s="42">
        <f t="shared" si="178"/>
        <v>0</v>
      </c>
      <c r="P580" s="43">
        <f t="shared" si="178"/>
        <v>0</v>
      </c>
      <c r="Q580" s="42">
        <f t="shared" si="178"/>
        <v>0</v>
      </c>
      <c r="R580" s="42">
        <f t="shared" si="178"/>
        <v>0</v>
      </c>
    </row>
    <row r="581" spans="1:18" s="31" customFormat="1" ht="21" x14ac:dyDescent="0.25">
      <c r="A581" s="29"/>
      <c r="B581" s="32"/>
      <c r="C581" s="33"/>
      <c r="D581" s="34"/>
      <c r="E581" s="34"/>
      <c r="F581" s="24" t="s">
        <v>569</v>
      </c>
      <c r="G581" s="30" t="s">
        <v>64</v>
      </c>
      <c r="H581" s="38"/>
      <c r="I581" s="38"/>
      <c r="J581" s="35">
        <v>5865384</v>
      </c>
      <c r="K581" s="38">
        <v>0</v>
      </c>
      <c r="L581" s="38"/>
      <c r="M581" s="38"/>
      <c r="N581" s="38"/>
      <c r="O581" s="38"/>
      <c r="P581" s="58"/>
      <c r="Q581" s="59"/>
      <c r="R581" s="59"/>
    </row>
    <row r="582" spans="1:18" s="31" customFormat="1" x14ac:dyDescent="0.25">
      <c r="A582" s="29"/>
      <c r="B582" s="32"/>
      <c r="C582" s="33"/>
      <c r="D582" s="34"/>
      <c r="E582" s="23" t="s">
        <v>570</v>
      </c>
      <c r="F582" s="24"/>
      <c r="G582" s="30" t="s">
        <v>1</v>
      </c>
      <c r="H582" s="26">
        <f>SUM(H583:H584)</f>
        <v>1329556</v>
      </c>
      <c r="I582" s="26">
        <f t="shared" ref="I582:R582" si="179">SUM(I583:I584)</f>
        <v>0</v>
      </c>
      <c r="J582" s="26">
        <f t="shared" si="179"/>
        <v>899616</v>
      </c>
      <c r="K582" s="26">
        <f t="shared" si="179"/>
        <v>0</v>
      </c>
      <c r="L582" s="26">
        <f t="shared" si="179"/>
        <v>2268000</v>
      </c>
      <c r="M582" s="26">
        <f t="shared" si="179"/>
        <v>100000</v>
      </c>
      <c r="N582" s="26">
        <f t="shared" si="179"/>
        <v>2268000</v>
      </c>
      <c r="O582" s="26">
        <f t="shared" si="179"/>
        <v>0</v>
      </c>
      <c r="P582" s="27">
        <f t="shared" si="179"/>
        <v>0</v>
      </c>
      <c r="Q582" s="26">
        <f t="shared" si="179"/>
        <v>0</v>
      </c>
      <c r="R582" s="26">
        <f t="shared" si="179"/>
        <v>0</v>
      </c>
    </row>
    <row r="583" spans="1:18" s="31" customFormat="1" x14ac:dyDescent="0.25">
      <c r="A583" s="29"/>
      <c r="B583" s="32"/>
      <c r="C583" s="33"/>
      <c r="D583" s="34"/>
      <c r="E583" s="34"/>
      <c r="F583" s="24" t="s">
        <v>571</v>
      </c>
      <c r="G583" s="30" t="s">
        <v>64</v>
      </c>
      <c r="H583" s="35">
        <v>1329556</v>
      </c>
      <c r="I583" s="38">
        <v>0</v>
      </c>
      <c r="J583" s="35">
        <v>899616</v>
      </c>
      <c r="K583" s="38">
        <v>0</v>
      </c>
      <c r="L583" s="35">
        <v>2268000</v>
      </c>
      <c r="M583" s="38">
        <v>0</v>
      </c>
      <c r="N583" s="35">
        <v>2268000</v>
      </c>
      <c r="O583" s="38">
        <v>0</v>
      </c>
      <c r="P583" s="58"/>
      <c r="Q583" s="53"/>
      <c r="R583" s="59"/>
    </row>
    <row r="584" spans="1:18" s="31" customFormat="1" x14ac:dyDescent="0.25">
      <c r="A584" s="29"/>
      <c r="B584" s="32"/>
      <c r="C584" s="33"/>
      <c r="D584" s="34"/>
      <c r="E584" s="34"/>
      <c r="F584" s="24" t="s">
        <v>571</v>
      </c>
      <c r="G584" s="30" t="s">
        <v>298</v>
      </c>
      <c r="H584" s="38"/>
      <c r="I584" s="38"/>
      <c r="J584" s="38"/>
      <c r="K584" s="38"/>
      <c r="L584" s="38">
        <v>0</v>
      </c>
      <c r="M584" s="35">
        <v>100000</v>
      </c>
      <c r="N584" s="38"/>
      <c r="O584" s="38"/>
      <c r="P584" s="52"/>
      <c r="Q584" s="59"/>
      <c r="R584" s="59"/>
    </row>
    <row r="585" spans="1:18" s="31" customFormat="1" x14ac:dyDescent="0.25">
      <c r="A585" s="29"/>
      <c r="B585" s="32"/>
      <c r="C585" s="33"/>
      <c r="D585" s="34"/>
      <c r="E585" s="23" t="s">
        <v>572</v>
      </c>
      <c r="F585" s="24"/>
      <c r="G585" s="30" t="s">
        <v>1</v>
      </c>
      <c r="H585" s="26">
        <f>SUM(H586:H592)</f>
        <v>117785408</v>
      </c>
      <c r="I585" s="26">
        <f t="shared" ref="I585:R585" si="180">SUM(I586:I592)</f>
        <v>72262712</v>
      </c>
      <c r="J585" s="26">
        <f t="shared" si="180"/>
        <v>81946179</v>
      </c>
      <c r="K585" s="26">
        <f t="shared" si="180"/>
        <v>26983710</v>
      </c>
      <c r="L585" s="26">
        <f t="shared" si="180"/>
        <v>77176757</v>
      </c>
      <c r="M585" s="26">
        <f t="shared" si="180"/>
        <v>14635717</v>
      </c>
      <c r="N585" s="26">
        <f t="shared" si="180"/>
        <v>35015708</v>
      </c>
      <c r="O585" s="26">
        <f t="shared" si="180"/>
        <v>8247377</v>
      </c>
      <c r="P585" s="27">
        <f t="shared" si="180"/>
        <v>18467064.80787177</v>
      </c>
      <c r="Q585" s="26">
        <f t="shared" si="180"/>
        <v>19758117.807032023</v>
      </c>
      <c r="R585" s="26">
        <f t="shared" si="180"/>
        <v>21121022.894302189</v>
      </c>
    </row>
    <row r="586" spans="1:18" s="31" customFormat="1" x14ac:dyDescent="0.25">
      <c r="A586" s="29"/>
      <c r="B586" s="32"/>
      <c r="C586" s="33"/>
      <c r="D586" s="34"/>
      <c r="E586" s="34"/>
      <c r="F586" s="24" t="s">
        <v>573</v>
      </c>
      <c r="G586" s="30" t="s">
        <v>294</v>
      </c>
      <c r="H586" s="38"/>
      <c r="I586" s="38"/>
      <c r="J586" s="38"/>
      <c r="K586" s="38"/>
      <c r="L586" s="35">
        <v>11000</v>
      </c>
      <c r="M586" s="38">
        <v>0</v>
      </c>
      <c r="N586" s="38"/>
      <c r="O586" s="38"/>
      <c r="P586" s="58"/>
      <c r="Q586" s="59"/>
      <c r="R586" s="59"/>
    </row>
    <row r="587" spans="1:18" s="31" customFormat="1" x14ac:dyDescent="0.25">
      <c r="A587" s="29"/>
      <c r="B587" s="32"/>
      <c r="C587" s="33"/>
      <c r="D587" s="34"/>
      <c r="E587" s="34"/>
      <c r="F587" s="24" t="s">
        <v>573</v>
      </c>
      <c r="G587" s="30" t="s">
        <v>64</v>
      </c>
      <c r="H587" s="35">
        <v>39138431</v>
      </c>
      <c r="I587" s="35">
        <v>67192395</v>
      </c>
      <c r="J587" s="35">
        <v>54789024</v>
      </c>
      <c r="K587" s="35">
        <v>20279075</v>
      </c>
      <c r="L587" s="35">
        <v>62472250</v>
      </c>
      <c r="M587" s="35">
        <v>7138174</v>
      </c>
      <c r="N587" s="35">
        <v>27573138</v>
      </c>
      <c r="O587" s="35">
        <v>5067377</v>
      </c>
      <c r="P587" s="52">
        <f>((O587*3)+M587)/2*$P$2*$P$3</f>
        <v>11947476.04017435</v>
      </c>
      <c r="Q587" s="53">
        <f>P587*$Q$2*$Q$3</f>
        <v>12782737.351841344</v>
      </c>
      <c r="R587" s="53">
        <f>Q587*$R$2*$R$3</f>
        <v>13664484.183002686</v>
      </c>
    </row>
    <row r="588" spans="1:18" s="31" customFormat="1" x14ac:dyDescent="0.25">
      <c r="A588" s="29"/>
      <c r="B588" s="32"/>
      <c r="C588" s="33"/>
      <c r="D588" s="34"/>
      <c r="E588" s="34"/>
      <c r="F588" s="24" t="s">
        <v>573</v>
      </c>
      <c r="G588" s="30" t="s">
        <v>499</v>
      </c>
      <c r="H588" s="38">
        <v>0</v>
      </c>
      <c r="I588" s="35">
        <v>2310911</v>
      </c>
      <c r="J588" s="38"/>
      <c r="K588" s="38"/>
      <c r="L588" s="38"/>
      <c r="M588" s="38"/>
      <c r="N588" s="38"/>
      <c r="O588" s="38"/>
      <c r="P588" s="58"/>
      <c r="Q588" s="59"/>
      <c r="R588" s="59"/>
    </row>
    <row r="589" spans="1:18" s="31" customFormat="1" x14ac:dyDescent="0.25">
      <c r="A589" s="29"/>
      <c r="B589" s="32"/>
      <c r="C589" s="33"/>
      <c r="D589" s="34"/>
      <c r="E589" s="34"/>
      <c r="F589" s="24" t="s">
        <v>573</v>
      </c>
      <c r="G589" s="30" t="s">
        <v>503</v>
      </c>
      <c r="H589" s="38"/>
      <c r="I589" s="38"/>
      <c r="J589" s="38">
        <v>0</v>
      </c>
      <c r="K589" s="35">
        <v>3355745</v>
      </c>
      <c r="L589" s="38">
        <v>0</v>
      </c>
      <c r="M589" s="35">
        <v>4846717</v>
      </c>
      <c r="N589" s="38"/>
      <c r="O589" s="38"/>
      <c r="P589" s="52"/>
      <c r="Q589" s="59"/>
      <c r="R589" s="59"/>
    </row>
    <row r="590" spans="1:18" s="31" customFormat="1" x14ac:dyDescent="0.25">
      <c r="A590" s="29"/>
      <c r="B590" s="32"/>
      <c r="C590" s="33"/>
      <c r="D590" s="34"/>
      <c r="E590" s="34"/>
      <c r="F590" s="24" t="s">
        <v>573</v>
      </c>
      <c r="G590" s="30" t="s">
        <v>402</v>
      </c>
      <c r="H590" s="35">
        <v>29000000</v>
      </c>
      <c r="I590" s="38">
        <v>0</v>
      </c>
      <c r="J590" s="38"/>
      <c r="K590" s="38"/>
      <c r="L590" s="38"/>
      <c r="M590" s="38"/>
      <c r="N590" s="38"/>
      <c r="O590" s="38"/>
      <c r="P590" s="58"/>
      <c r="Q590" s="59"/>
      <c r="R590" s="59"/>
    </row>
    <row r="591" spans="1:18" s="31" customFormat="1" x14ac:dyDescent="0.25">
      <c r="A591" s="29"/>
      <c r="B591" s="32"/>
      <c r="C591" s="33"/>
      <c r="D591" s="34"/>
      <c r="E591" s="34"/>
      <c r="F591" s="24" t="s">
        <v>573</v>
      </c>
      <c r="G591" s="30" t="s">
        <v>298</v>
      </c>
      <c r="H591" s="35">
        <v>49646977</v>
      </c>
      <c r="I591" s="35">
        <v>2759406</v>
      </c>
      <c r="J591" s="35">
        <v>27157155</v>
      </c>
      <c r="K591" s="35">
        <v>3248890</v>
      </c>
      <c r="L591" s="35">
        <v>14693507</v>
      </c>
      <c r="M591" s="35">
        <v>2650826</v>
      </c>
      <c r="N591" s="35">
        <v>7442570</v>
      </c>
      <c r="O591" s="35">
        <v>3180000</v>
      </c>
      <c r="P591" s="52">
        <f>((O591*3)+M591)/2*$P$2*$P$3</f>
        <v>6519588.76769742</v>
      </c>
      <c r="Q591" s="53">
        <f>P591*$Q$2*$Q$3</f>
        <v>6975380.4551906781</v>
      </c>
      <c r="R591" s="53">
        <f>Q591*$R$2*$R$3</f>
        <v>7456538.7112995042</v>
      </c>
    </row>
    <row r="592" spans="1:18" s="31" customFormat="1" x14ac:dyDescent="0.25">
      <c r="A592" s="29"/>
      <c r="B592" s="32"/>
      <c r="C592" s="33"/>
      <c r="D592" s="34"/>
      <c r="E592" s="34"/>
      <c r="F592" s="24" t="s">
        <v>573</v>
      </c>
      <c r="G592" s="30" t="s">
        <v>28</v>
      </c>
      <c r="H592" s="38"/>
      <c r="I592" s="38"/>
      <c r="J592" s="38">
        <v>0</v>
      </c>
      <c r="K592" s="35">
        <v>100000</v>
      </c>
      <c r="L592" s="38"/>
      <c r="M592" s="38"/>
      <c r="N592" s="38"/>
      <c r="O592" s="38"/>
      <c r="P592" s="58"/>
      <c r="Q592" s="59"/>
      <c r="R592" s="59"/>
    </row>
    <row r="593" spans="1:18" s="31" customFormat="1" x14ac:dyDescent="0.25">
      <c r="A593" s="29"/>
      <c r="B593" s="32"/>
      <c r="C593" s="33"/>
      <c r="D593" s="23" t="s">
        <v>574</v>
      </c>
      <c r="E593" s="23"/>
      <c r="F593" s="24"/>
      <c r="G593" s="30" t="s">
        <v>1</v>
      </c>
      <c r="H593" s="26">
        <f>H594+H596+H598+H600</f>
        <v>66343766</v>
      </c>
      <c r="I593" s="26">
        <f t="shared" ref="I593:R593" si="181">I594+I596+I598+I600</f>
        <v>6545900</v>
      </c>
      <c r="J593" s="26">
        <f t="shared" si="181"/>
        <v>9585766</v>
      </c>
      <c r="K593" s="26">
        <f t="shared" si="181"/>
        <v>2407785</v>
      </c>
      <c r="L593" s="26">
        <f t="shared" si="181"/>
        <v>203151653</v>
      </c>
      <c r="M593" s="26">
        <f t="shared" si="181"/>
        <v>9655992</v>
      </c>
      <c r="N593" s="26">
        <f t="shared" si="181"/>
        <v>8994968</v>
      </c>
      <c r="O593" s="26">
        <f t="shared" si="181"/>
        <v>4828997</v>
      </c>
      <c r="P593" s="27">
        <f t="shared" si="181"/>
        <v>8607692.4175337404</v>
      </c>
      <c r="Q593" s="26">
        <f t="shared" si="181"/>
        <v>9209465.7489821073</v>
      </c>
      <c r="R593" s="26">
        <f t="shared" si="181"/>
        <v>9844730.0916140191</v>
      </c>
    </row>
    <row r="594" spans="1:18" s="31" customFormat="1" x14ac:dyDescent="0.25">
      <c r="A594" s="29"/>
      <c r="B594" s="32"/>
      <c r="C594" s="33"/>
      <c r="D594" s="34"/>
      <c r="E594" s="23" t="s">
        <v>575</v>
      </c>
      <c r="F594" s="24"/>
      <c r="G594" s="30" t="s">
        <v>1</v>
      </c>
      <c r="H594" s="26">
        <f>H595</f>
        <v>52628492</v>
      </c>
      <c r="I594" s="26">
        <f t="shared" ref="I594:R594" si="182">I595</f>
        <v>0</v>
      </c>
      <c r="J594" s="26">
        <f t="shared" si="182"/>
        <v>0</v>
      </c>
      <c r="K594" s="26">
        <f t="shared" si="182"/>
        <v>0</v>
      </c>
      <c r="L594" s="26">
        <f t="shared" si="182"/>
        <v>0</v>
      </c>
      <c r="M594" s="26">
        <f t="shared" si="182"/>
        <v>0</v>
      </c>
      <c r="N594" s="26">
        <f t="shared" si="182"/>
        <v>0</v>
      </c>
      <c r="O594" s="26">
        <f t="shared" si="182"/>
        <v>0</v>
      </c>
      <c r="P594" s="27">
        <f t="shared" si="182"/>
        <v>0</v>
      </c>
      <c r="Q594" s="26">
        <f t="shared" si="182"/>
        <v>0</v>
      </c>
      <c r="R594" s="26">
        <f t="shared" si="182"/>
        <v>0</v>
      </c>
    </row>
    <row r="595" spans="1:18" s="31" customFormat="1" x14ac:dyDescent="0.25">
      <c r="A595" s="29"/>
      <c r="B595" s="32"/>
      <c r="C595" s="33"/>
      <c r="D595" s="34"/>
      <c r="E595" s="34"/>
      <c r="F595" s="24" t="s">
        <v>576</v>
      </c>
      <c r="G595" s="30" t="s">
        <v>64</v>
      </c>
      <c r="H595" s="35">
        <v>52628492</v>
      </c>
      <c r="I595" s="38">
        <v>0</v>
      </c>
      <c r="J595" s="38"/>
      <c r="K595" s="38"/>
      <c r="L595" s="38"/>
      <c r="M595" s="38"/>
      <c r="N595" s="38"/>
      <c r="O595" s="38"/>
      <c r="P595" s="58"/>
      <c r="Q595" s="59"/>
      <c r="R595" s="59"/>
    </row>
    <row r="596" spans="1:18" s="31" customFormat="1" x14ac:dyDescent="0.25">
      <c r="A596" s="29"/>
      <c r="B596" s="32"/>
      <c r="C596" s="33"/>
      <c r="D596" s="34"/>
      <c r="E596" s="23" t="s">
        <v>577</v>
      </c>
      <c r="F596" s="24"/>
      <c r="G596" s="30" t="s">
        <v>1</v>
      </c>
      <c r="H596" s="26">
        <f>H597</f>
        <v>400000</v>
      </c>
      <c r="I596" s="26">
        <f t="shared" ref="I596:R596" si="183">I597</f>
        <v>0</v>
      </c>
      <c r="J596" s="26">
        <f t="shared" si="183"/>
        <v>400000</v>
      </c>
      <c r="K596" s="26">
        <f t="shared" si="183"/>
        <v>0</v>
      </c>
      <c r="L596" s="26">
        <f t="shared" si="183"/>
        <v>400000</v>
      </c>
      <c r="M596" s="26">
        <f t="shared" si="183"/>
        <v>0</v>
      </c>
      <c r="N596" s="26">
        <f t="shared" si="183"/>
        <v>400000</v>
      </c>
      <c r="O596" s="26">
        <f t="shared" si="183"/>
        <v>0</v>
      </c>
      <c r="P596" s="27">
        <f t="shared" si="183"/>
        <v>0</v>
      </c>
      <c r="Q596" s="26">
        <f t="shared" si="183"/>
        <v>0</v>
      </c>
      <c r="R596" s="26">
        <f t="shared" si="183"/>
        <v>0</v>
      </c>
    </row>
    <row r="597" spans="1:18" s="31" customFormat="1" ht="21" x14ac:dyDescent="0.25">
      <c r="A597" s="29"/>
      <c r="B597" s="32"/>
      <c r="C597" s="33"/>
      <c r="D597" s="34"/>
      <c r="E597" s="34"/>
      <c r="F597" s="24" t="s">
        <v>578</v>
      </c>
      <c r="G597" s="30" t="s">
        <v>402</v>
      </c>
      <c r="H597" s="35">
        <v>400000</v>
      </c>
      <c r="I597" s="38">
        <v>0</v>
      </c>
      <c r="J597" s="35">
        <v>400000</v>
      </c>
      <c r="K597" s="38">
        <v>0</v>
      </c>
      <c r="L597" s="35">
        <v>400000</v>
      </c>
      <c r="M597" s="38">
        <v>0</v>
      </c>
      <c r="N597" s="35">
        <v>400000</v>
      </c>
      <c r="O597" s="38">
        <v>0</v>
      </c>
      <c r="P597" s="58"/>
      <c r="Q597" s="53"/>
      <c r="R597" s="59"/>
    </row>
    <row r="598" spans="1:18" s="31" customFormat="1" x14ac:dyDescent="0.25">
      <c r="A598" s="29"/>
      <c r="B598" s="32"/>
      <c r="C598" s="33"/>
      <c r="D598" s="34"/>
      <c r="E598" s="23" t="s">
        <v>579</v>
      </c>
      <c r="F598" s="24"/>
      <c r="G598" s="30" t="s">
        <v>1</v>
      </c>
      <c r="H598" s="26">
        <f>H599</f>
        <v>952797</v>
      </c>
      <c r="I598" s="26">
        <f t="shared" ref="I598:R598" si="184">I599</f>
        <v>0</v>
      </c>
      <c r="J598" s="26">
        <f t="shared" si="184"/>
        <v>0</v>
      </c>
      <c r="K598" s="26">
        <f t="shared" si="184"/>
        <v>0</v>
      </c>
      <c r="L598" s="26">
        <f t="shared" si="184"/>
        <v>0</v>
      </c>
      <c r="M598" s="26">
        <f t="shared" si="184"/>
        <v>0</v>
      </c>
      <c r="N598" s="26">
        <f t="shared" si="184"/>
        <v>0</v>
      </c>
      <c r="O598" s="26">
        <f t="shared" si="184"/>
        <v>0</v>
      </c>
      <c r="P598" s="27">
        <f t="shared" si="184"/>
        <v>0</v>
      </c>
      <c r="Q598" s="26">
        <f t="shared" si="184"/>
        <v>0</v>
      </c>
      <c r="R598" s="26">
        <f t="shared" si="184"/>
        <v>0</v>
      </c>
    </row>
    <row r="599" spans="1:18" s="31" customFormat="1" x14ac:dyDescent="0.25">
      <c r="A599" s="29"/>
      <c r="B599" s="32"/>
      <c r="C599" s="33"/>
      <c r="D599" s="34"/>
      <c r="E599" s="34"/>
      <c r="F599" s="24" t="s">
        <v>580</v>
      </c>
      <c r="G599" s="30" t="s">
        <v>64</v>
      </c>
      <c r="H599" s="35">
        <v>952797</v>
      </c>
      <c r="I599" s="38">
        <v>0</v>
      </c>
      <c r="J599" s="38"/>
      <c r="K599" s="38"/>
      <c r="L599" s="38"/>
      <c r="M599" s="38"/>
      <c r="N599" s="38"/>
      <c r="O599" s="38"/>
      <c r="P599" s="58"/>
      <c r="Q599" s="59"/>
      <c r="R599" s="59"/>
    </row>
    <row r="600" spans="1:18" s="31" customFormat="1" x14ac:dyDescent="0.25">
      <c r="A600" s="29"/>
      <c r="B600" s="32"/>
      <c r="C600" s="33"/>
      <c r="D600" s="34"/>
      <c r="E600" s="23" t="s">
        <v>581</v>
      </c>
      <c r="F600" s="24"/>
      <c r="G600" s="30" t="s">
        <v>1</v>
      </c>
      <c r="H600" s="26">
        <f>SUM(H601:H604)</f>
        <v>12362477</v>
      </c>
      <c r="I600" s="26">
        <f t="shared" ref="I600:R600" si="185">SUM(I601:I604)</f>
        <v>6545900</v>
      </c>
      <c r="J600" s="26">
        <f t="shared" si="185"/>
        <v>9185766</v>
      </c>
      <c r="K600" s="26">
        <f t="shared" si="185"/>
        <v>2407785</v>
      </c>
      <c r="L600" s="26">
        <f t="shared" si="185"/>
        <v>202751653</v>
      </c>
      <c r="M600" s="26">
        <f t="shared" si="185"/>
        <v>9655992</v>
      </c>
      <c r="N600" s="26">
        <f t="shared" si="185"/>
        <v>8594968</v>
      </c>
      <c r="O600" s="26">
        <f t="shared" si="185"/>
        <v>4828997</v>
      </c>
      <c r="P600" s="27">
        <f t="shared" si="185"/>
        <v>8607692.4175337404</v>
      </c>
      <c r="Q600" s="26">
        <f t="shared" si="185"/>
        <v>9209465.7489821073</v>
      </c>
      <c r="R600" s="26">
        <f t="shared" si="185"/>
        <v>9844730.0916140191</v>
      </c>
    </row>
    <row r="601" spans="1:18" s="31" customFormat="1" ht="21" x14ac:dyDescent="0.25">
      <c r="A601" s="29"/>
      <c r="B601" s="32"/>
      <c r="C601" s="33"/>
      <c r="D601" s="34"/>
      <c r="E601" s="34"/>
      <c r="F601" s="24" t="s">
        <v>582</v>
      </c>
      <c r="G601" s="30" t="s">
        <v>294</v>
      </c>
      <c r="H601" s="38"/>
      <c r="I601" s="38"/>
      <c r="J601" s="35">
        <v>3500</v>
      </c>
      <c r="K601" s="38">
        <v>0</v>
      </c>
      <c r="L601" s="38"/>
      <c r="M601" s="38"/>
      <c r="N601" s="38"/>
      <c r="O601" s="38"/>
      <c r="P601" s="58"/>
      <c r="Q601" s="59"/>
      <c r="R601" s="59"/>
    </row>
    <row r="602" spans="1:18" s="31" customFormat="1" ht="21" x14ac:dyDescent="0.25">
      <c r="A602" s="29"/>
      <c r="B602" s="32"/>
      <c r="C602" s="33"/>
      <c r="D602" s="34"/>
      <c r="E602" s="34"/>
      <c r="F602" s="24" t="s">
        <v>582</v>
      </c>
      <c r="G602" s="30" t="s">
        <v>295</v>
      </c>
      <c r="H602" s="35">
        <v>5842000</v>
      </c>
      <c r="I602" s="35">
        <v>5797852</v>
      </c>
      <c r="J602" s="35">
        <v>2977508</v>
      </c>
      <c r="K602" s="35">
        <v>931357</v>
      </c>
      <c r="L602" s="35">
        <v>13952357</v>
      </c>
      <c r="M602" s="35">
        <v>9655992</v>
      </c>
      <c r="N602" s="35">
        <v>3594968</v>
      </c>
      <c r="O602" s="35">
        <v>4828997</v>
      </c>
      <c r="P602" s="52">
        <f>((O602*3)+M602)/3*$P$2*$P$3</f>
        <v>8607692.4175337404</v>
      </c>
      <c r="Q602" s="53">
        <f>P602*$Q$2*$Q$3</f>
        <v>9209465.7489821073</v>
      </c>
      <c r="R602" s="53">
        <f>Q602*$R$2*$R$3</f>
        <v>9844730.0916140191</v>
      </c>
    </row>
    <row r="603" spans="1:18" s="31" customFormat="1" ht="21" x14ac:dyDescent="0.25">
      <c r="A603" s="29"/>
      <c r="B603" s="32"/>
      <c r="C603" s="33"/>
      <c r="D603" s="34"/>
      <c r="E603" s="34"/>
      <c r="F603" s="24" t="s">
        <v>582</v>
      </c>
      <c r="G603" s="30" t="s">
        <v>402</v>
      </c>
      <c r="H603" s="35">
        <v>6520477</v>
      </c>
      <c r="I603" s="35">
        <v>588831</v>
      </c>
      <c r="J603" s="35">
        <v>6204758</v>
      </c>
      <c r="K603" s="35">
        <v>591743</v>
      </c>
      <c r="L603" s="35">
        <v>188799296</v>
      </c>
      <c r="M603" s="38">
        <v>0</v>
      </c>
      <c r="N603" s="35">
        <v>5000000</v>
      </c>
      <c r="O603" s="38">
        <v>0</v>
      </c>
      <c r="P603" s="58"/>
      <c r="Q603" s="53"/>
      <c r="R603" s="59"/>
    </row>
    <row r="604" spans="1:18" s="31" customFormat="1" ht="21" x14ac:dyDescent="0.25">
      <c r="A604" s="29"/>
      <c r="B604" s="32"/>
      <c r="C604" s="33"/>
      <c r="D604" s="34"/>
      <c r="E604" s="34"/>
      <c r="F604" s="24" t="s">
        <v>582</v>
      </c>
      <c r="G604" s="30" t="s">
        <v>298</v>
      </c>
      <c r="H604" s="38">
        <v>0</v>
      </c>
      <c r="I604" s="35">
        <v>159217</v>
      </c>
      <c r="J604" s="38">
        <v>0</v>
      </c>
      <c r="K604" s="35">
        <v>884685</v>
      </c>
      <c r="L604" s="38"/>
      <c r="M604" s="38"/>
      <c r="N604" s="38"/>
      <c r="O604" s="38"/>
      <c r="P604" s="58"/>
      <c r="Q604" s="59"/>
      <c r="R604" s="59"/>
    </row>
    <row r="605" spans="1:18" s="31" customFormat="1" x14ac:dyDescent="0.25">
      <c r="A605" s="29"/>
      <c r="B605" s="32"/>
      <c r="C605" s="33"/>
      <c r="D605" s="23" t="s">
        <v>583</v>
      </c>
      <c r="E605" s="23"/>
      <c r="F605" s="24"/>
      <c r="G605" s="30" t="s">
        <v>1</v>
      </c>
      <c r="H605" s="42">
        <f>H606</f>
        <v>0</v>
      </c>
      <c r="I605" s="42">
        <f t="shared" ref="I605:R606" si="186">I606</f>
        <v>0</v>
      </c>
      <c r="J605" s="42">
        <f t="shared" si="186"/>
        <v>0</v>
      </c>
      <c r="K605" s="42">
        <f t="shared" si="186"/>
        <v>35334</v>
      </c>
      <c r="L605" s="42">
        <f t="shared" si="186"/>
        <v>0</v>
      </c>
      <c r="M605" s="42">
        <f t="shared" si="186"/>
        <v>2834865</v>
      </c>
      <c r="N605" s="42">
        <f t="shared" si="186"/>
        <v>0</v>
      </c>
      <c r="O605" s="42">
        <f t="shared" si="186"/>
        <v>1152992</v>
      </c>
      <c r="P605" s="43">
        <f t="shared" si="186"/>
        <v>2243941.7470849799</v>
      </c>
      <c r="Q605" s="42">
        <f t="shared" si="186"/>
        <v>2400818.2053990299</v>
      </c>
      <c r="R605" s="42">
        <f t="shared" si="186"/>
        <v>2566425.4447983527</v>
      </c>
    </row>
    <row r="606" spans="1:18" s="31" customFormat="1" x14ac:dyDescent="0.25">
      <c r="A606" s="29"/>
      <c r="B606" s="32"/>
      <c r="C606" s="33"/>
      <c r="D606" s="34"/>
      <c r="E606" s="23" t="s">
        <v>584</v>
      </c>
      <c r="F606" s="24"/>
      <c r="G606" s="30" t="s">
        <v>1</v>
      </c>
      <c r="H606" s="42">
        <f>H607</f>
        <v>0</v>
      </c>
      <c r="I606" s="42">
        <f t="shared" si="186"/>
        <v>0</v>
      </c>
      <c r="J606" s="42">
        <f t="shared" si="186"/>
        <v>0</v>
      </c>
      <c r="K606" s="42">
        <f t="shared" si="186"/>
        <v>35334</v>
      </c>
      <c r="L606" s="42">
        <f t="shared" si="186"/>
        <v>0</v>
      </c>
      <c r="M606" s="42">
        <f t="shared" si="186"/>
        <v>2834865</v>
      </c>
      <c r="N606" s="42">
        <f t="shared" si="186"/>
        <v>0</v>
      </c>
      <c r="O606" s="42">
        <f t="shared" si="186"/>
        <v>1152992</v>
      </c>
      <c r="P606" s="43">
        <f t="shared" si="186"/>
        <v>2243941.7470849799</v>
      </c>
      <c r="Q606" s="42">
        <f t="shared" si="186"/>
        <v>2400818.2053990299</v>
      </c>
      <c r="R606" s="42">
        <f t="shared" si="186"/>
        <v>2566425.4447983527</v>
      </c>
    </row>
    <row r="607" spans="1:18" s="31" customFormat="1" x14ac:dyDescent="0.25">
      <c r="A607" s="29"/>
      <c r="B607" s="32"/>
      <c r="C607" s="33"/>
      <c r="D607" s="34"/>
      <c r="E607" s="34"/>
      <c r="F607" s="24" t="s">
        <v>585</v>
      </c>
      <c r="G607" s="30" t="s">
        <v>298</v>
      </c>
      <c r="H607" s="38"/>
      <c r="I607" s="38"/>
      <c r="J607" s="38">
        <v>0</v>
      </c>
      <c r="K607" s="35">
        <v>35334</v>
      </c>
      <c r="L607" s="38">
        <v>0</v>
      </c>
      <c r="M607" s="35">
        <v>2834865</v>
      </c>
      <c r="N607" s="38">
        <v>0</v>
      </c>
      <c r="O607" s="35">
        <v>1152992</v>
      </c>
      <c r="P607" s="52">
        <f>((O607*3)+M607)/3*$P$2*$P$3</f>
        <v>2243941.7470849799</v>
      </c>
      <c r="Q607" s="53">
        <f>P607*$Q$2*$Q$3</f>
        <v>2400818.2053990299</v>
      </c>
      <c r="R607" s="53">
        <f>Q607*$R$2*$R$3</f>
        <v>2566425.4447983527</v>
      </c>
    </row>
    <row r="608" spans="1:18" s="31" customFormat="1" x14ac:dyDescent="0.25">
      <c r="A608" s="29"/>
      <c r="B608" s="22" t="s">
        <v>586</v>
      </c>
      <c r="C608" s="22"/>
      <c r="D608" s="23"/>
      <c r="E608" s="23"/>
      <c r="F608" s="24"/>
      <c r="G608" s="30" t="s">
        <v>1</v>
      </c>
      <c r="H608" s="26">
        <f>H609+H790+H824+H885</f>
        <v>1109147214</v>
      </c>
      <c r="I608" s="26">
        <f t="shared" ref="I608:R608" si="187">I609+I790+I824+I885</f>
        <v>900606616</v>
      </c>
      <c r="J608" s="26">
        <f t="shared" si="187"/>
        <v>1005108828</v>
      </c>
      <c r="K608" s="26">
        <f t="shared" si="187"/>
        <v>1161122336</v>
      </c>
      <c r="L608" s="26">
        <f t="shared" si="187"/>
        <v>1876073833</v>
      </c>
      <c r="M608" s="26">
        <f t="shared" si="187"/>
        <v>1088757858</v>
      </c>
      <c r="N608" s="26">
        <f t="shared" si="187"/>
        <v>1167772178</v>
      </c>
      <c r="O608" s="26">
        <f t="shared" si="187"/>
        <v>312043293</v>
      </c>
      <c r="P608" s="27">
        <f t="shared" si="187"/>
        <v>1113911929.7322652</v>
      </c>
      <c r="Q608" s="26">
        <f t="shared" si="187"/>
        <v>1203219965.3012431</v>
      </c>
      <c r="R608" s="26">
        <f t="shared" si="187"/>
        <v>1291850221.3112333</v>
      </c>
    </row>
    <row r="609" spans="1:19" s="31" customFormat="1" x14ac:dyDescent="0.25">
      <c r="A609" s="29"/>
      <c r="B609" s="32"/>
      <c r="C609" s="22" t="s">
        <v>587</v>
      </c>
      <c r="D609" s="23"/>
      <c r="E609" s="23"/>
      <c r="F609" s="24"/>
      <c r="G609" s="30" t="s">
        <v>1</v>
      </c>
      <c r="H609" s="26">
        <f>H610+H643+H678+H714+H722</f>
        <v>331779147</v>
      </c>
      <c r="I609" s="26">
        <f t="shared" ref="I609:R609" si="188">I610+I643+I678+I714+I722</f>
        <v>322365968</v>
      </c>
      <c r="J609" s="26">
        <f t="shared" si="188"/>
        <v>319625106</v>
      </c>
      <c r="K609" s="26">
        <f t="shared" si="188"/>
        <v>308860061</v>
      </c>
      <c r="L609" s="26">
        <f t="shared" si="188"/>
        <v>347799730</v>
      </c>
      <c r="M609" s="26">
        <f t="shared" si="188"/>
        <v>372015669</v>
      </c>
      <c r="N609" s="26">
        <f t="shared" si="188"/>
        <v>331714725</v>
      </c>
      <c r="O609" s="26">
        <f t="shared" si="188"/>
        <v>115394329</v>
      </c>
      <c r="P609" s="27">
        <f t="shared" si="188"/>
        <v>413360983.12279195</v>
      </c>
      <c r="Q609" s="26">
        <f t="shared" si="188"/>
        <v>460218038.21157944</v>
      </c>
      <c r="R609" s="26">
        <f t="shared" si="188"/>
        <v>503873241.82912755</v>
      </c>
    </row>
    <row r="610" spans="1:19" s="31" customFormat="1" x14ac:dyDescent="0.25">
      <c r="A610" s="29"/>
      <c r="B610" s="32"/>
      <c r="C610" s="33"/>
      <c r="D610" s="23" t="s">
        <v>588</v>
      </c>
      <c r="E610" s="23"/>
      <c r="F610" s="24"/>
      <c r="G610" s="30" t="s">
        <v>1</v>
      </c>
      <c r="H610" s="26">
        <f>H611+H614+H621+H624+H627+H630+H633+H636+H639</f>
        <v>94305114</v>
      </c>
      <c r="I610" s="26">
        <f t="shared" ref="I610:R610" si="189">I611+I614+I621+I624+I627+I630+I633+I636+I639</f>
        <v>75998691</v>
      </c>
      <c r="J610" s="26">
        <f t="shared" si="189"/>
        <v>76018335</v>
      </c>
      <c r="K610" s="26">
        <f t="shared" si="189"/>
        <v>79339340</v>
      </c>
      <c r="L610" s="26">
        <f t="shared" si="189"/>
        <v>79779152</v>
      </c>
      <c r="M610" s="26">
        <f t="shared" si="189"/>
        <v>104973184</v>
      </c>
      <c r="N610" s="26">
        <f t="shared" si="189"/>
        <v>62157344</v>
      </c>
      <c r="O610" s="26">
        <f t="shared" si="189"/>
        <v>26629801</v>
      </c>
      <c r="P610" s="27">
        <f t="shared" si="189"/>
        <v>116071204</v>
      </c>
      <c r="Q610" s="26">
        <f t="shared" si="189"/>
        <v>128314892</v>
      </c>
      <c r="R610" s="26">
        <f t="shared" si="189"/>
        <v>139643345</v>
      </c>
    </row>
    <row r="611" spans="1:19" s="31" customFormat="1" x14ac:dyDescent="0.25">
      <c r="A611" s="29"/>
      <c r="B611" s="32"/>
      <c r="C611" s="33"/>
      <c r="D611" s="34"/>
      <c r="E611" s="23" t="s">
        <v>589</v>
      </c>
      <c r="F611" s="24"/>
      <c r="G611" s="30" t="s">
        <v>1</v>
      </c>
      <c r="H611" s="26">
        <f>SUM(H612:H613)</f>
        <v>1978526</v>
      </c>
      <c r="I611" s="26">
        <f t="shared" ref="I611:R611" si="190">SUM(I612:I613)</f>
        <v>5233753</v>
      </c>
      <c r="J611" s="26">
        <f t="shared" si="190"/>
        <v>9312692</v>
      </c>
      <c r="K611" s="26">
        <f t="shared" si="190"/>
        <v>2978057</v>
      </c>
      <c r="L611" s="26">
        <f t="shared" si="190"/>
        <v>3534189</v>
      </c>
      <c r="M611" s="26">
        <f t="shared" si="190"/>
        <v>3411328</v>
      </c>
      <c r="N611" s="26">
        <f t="shared" si="190"/>
        <v>2711846</v>
      </c>
      <c r="O611" s="26">
        <f t="shared" si="190"/>
        <v>1199886</v>
      </c>
      <c r="P611" s="27">
        <f t="shared" si="190"/>
        <v>4916315</v>
      </c>
      <c r="Q611" s="26">
        <f t="shared" si="190"/>
        <v>5434909</v>
      </c>
      <c r="R611" s="26">
        <f t="shared" si="190"/>
        <v>5914737</v>
      </c>
    </row>
    <row r="612" spans="1:19" s="31" customFormat="1" x14ac:dyDescent="0.25">
      <c r="A612" s="29"/>
      <c r="B612" s="32"/>
      <c r="C612" s="33"/>
      <c r="D612" s="34"/>
      <c r="E612" s="34"/>
      <c r="F612" s="24" t="s">
        <v>590</v>
      </c>
      <c r="G612" s="30" t="s">
        <v>20</v>
      </c>
      <c r="H612" s="35">
        <v>815181</v>
      </c>
      <c r="I612" s="35">
        <v>2475188</v>
      </c>
      <c r="J612" s="35">
        <v>4474883</v>
      </c>
      <c r="K612" s="35">
        <v>1562592</v>
      </c>
      <c r="L612" s="35">
        <v>1851794</v>
      </c>
      <c r="M612" s="35">
        <v>1875141</v>
      </c>
      <c r="N612" s="35">
        <v>1425661</v>
      </c>
      <c r="O612" s="35">
        <v>598690</v>
      </c>
      <c r="P612" s="36">
        <v>2467268</v>
      </c>
      <c r="Q612" s="37">
        <v>2727526</v>
      </c>
      <c r="R612" s="37">
        <v>2968329</v>
      </c>
    </row>
    <row r="613" spans="1:19" s="31" customFormat="1" x14ac:dyDescent="0.25">
      <c r="A613" s="29"/>
      <c r="B613" s="32"/>
      <c r="C613" s="33"/>
      <c r="D613" s="34"/>
      <c r="E613" s="34"/>
      <c r="F613" s="24" t="s">
        <v>591</v>
      </c>
      <c r="G613" s="30" t="s">
        <v>20</v>
      </c>
      <c r="H613" s="35">
        <v>1163345</v>
      </c>
      <c r="I613" s="35">
        <v>2758565</v>
      </c>
      <c r="J613" s="35">
        <v>4837809</v>
      </c>
      <c r="K613" s="35">
        <v>1415465</v>
      </c>
      <c r="L613" s="35">
        <v>1682395</v>
      </c>
      <c r="M613" s="35">
        <v>1536187</v>
      </c>
      <c r="N613" s="35">
        <v>1286185</v>
      </c>
      <c r="O613" s="35">
        <v>601196</v>
      </c>
      <c r="P613" s="36">
        <v>2449047</v>
      </c>
      <c r="Q613" s="37">
        <v>2707383</v>
      </c>
      <c r="R613" s="37">
        <v>2946408</v>
      </c>
    </row>
    <row r="614" spans="1:19" s="31" customFormat="1" x14ac:dyDescent="0.25">
      <c r="A614" s="29"/>
      <c r="B614" s="32"/>
      <c r="C614" s="33"/>
      <c r="D614" s="34"/>
      <c r="E614" s="23" t="s">
        <v>592</v>
      </c>
      <c r="F614" s="24"/>
      <c r="G614" s="30" t="s">
        <v>1</v>
      </c>
      <c r="H614" s="26">
        <f>SUM(H615:H620)</f>
        <v>70401438</v>
      </c>
      <c r="I614" s="26">
        <f t="shared" ref="I614:R614" si="191">SUM(I615:I620)</f>
        <v>10702477</v>
      </c>
      <c r="J614" s="26">
        <f t="shared" si="191"/>
        <v>10334826</v>
      </c>
      <c r="K614" s="26">
        <f t="shared" si="191"/>
        <v>6715654</v>
      </c>
      <c r="L614" s="26">
        <f t="shared" si="191"/>
        <v>6401268</v>
      </c>
      <c r="M614" s="26">
        <f t="shared" si="191"/>
        <v>8330323</v>
      </c>
      <c r="N614" s="26">
        <f t="shared" si="191"/>
        <v>5283451</v>
      </c>
      <c r="O614" s="26">
        <f t="shared" si="191"/>
        <v>3770940</v>
      </c>
      <c r="P614" s="27">
        <f t="shared" si="191"/>
        <v>15121778</v>
      </c>
      <c r="Q614" s="26">
        <f t="shared" si="191"/>
        <v>16716888</v>
      </c>
      <c r="R614" s="26">
        <f t="shared" si="191"/>
        <v>18192761</v>
      </c>
    </row>
    <row r="615" spans="1:19" s="31" customFormat="1" x14ac:dyDescent="0.25">
      <c r="A615" s="29"/>
      <c r="B615" s="32"/>
      <c r="C615" s="33"/>
      <c r="D615" s="34"/>
      <c r="E615" s="34"/>
      <c r="F615" s="24" t="s">
        <v>593</v>
      </c>
      <c r="G615" s="30" t="s">
        <v>20</v>
      </c>
      <c r="H615" s="38"/>
      <c r="I615" s="38"/>
      <c r="J615" s="38"/>
      <c r="K615" s="38"/>
      <c r="L615" s="38"/>
      <c r="M615" s="38"/>
      <c r="N615" s="38">
        <v>0</v>
      </c>
      <c r="O615" s="38">
        <v>0</v>
      </c>
      <c r="P615" s="36"/>
      <c r="Q615" s="37"/>
      <c r="R615" s="37"/>
    </row>
    <row r="616" spans="1:19" s="31" customFormat="1" x14ac:dyDescent="0.25">
      <c r="A616" s="29"/>
      <c r="B616" s="32"/>
      <c r="C616" s="33"/>
      <c r="D616" s="34"/>
      <c r="E616" s="34"/>
      <c r="F616" s="24" t="s">
        <v>594</v>
      </c>
      <c r="G616" s="30" t="s">
        <v>20</v>
      </c>
      <c r="H616" s="35">
        <v>69348073</v>
      </c>
      <c r="I616" s="35">
        <v>6043669</v>
      </c>
      <c r="J616" s="35">
        <v>8116219</v>
      </c>
      <c r="K616" s="35">
        <v>3982944</v>
      </c>
      <c r="L616" s="35">
        <v>4803167</v>
      </c>
      <c r="M616" s="35">
        <v>3702858</v>
      </c>
      <c r="N616" s="35">
        <v>1994458</v>
      </c>
      <c r="O616" s="35">
        <v>2243236</v>
      </c>
      <c r="P616" s="36">
        <v>9427606</v>
      </c>
      <c r="Q616" s="37">
        <v>10422071</v>
      </c>
      <c r="R616" s="37">
        <v>11342198</v>
      </c>
    </row>
    <row r="617" spans="1:19" s="31" customFormat="1" x14ac:dyDescent="0.25">
      <c r="A617" s="29"/>
      <c r="B617" s="32"/>
      <c r="C617" s="33"/>
      <c r="D617" s="34"/>
      <c r="E617" s="34"/>
      <c r="F617" s="24" t="s">
        <v>594</v>
      </c>
      <c r="G617" s="30" t="s">
        <v>152</v>
      </c>
      <c r="H617" s="35">
        <v>13757</v>
      </c>
      <c r="I617" s="35">
        <v>66985</v>
      </c>
      <c r="J617" s="38"/>
      <c r="K617" s="38"/>
      <c r="L617" s="38"/>
      <c r="M617" s="38"/>
      <c r="N617" s="38"/>
      <c r="O617" s="38"/>
      <c r="P617" s="36"/>
      <c r="Q617" s="37"/>
      <c r="R617" s="37"/>
    </row>
    <row r="618" spans="1:19" s="31" customFormat="1" x14ac:dyDescent="0.25">
      <c r="A618" s="29"/>
      <c r="B618" s="32"/>
      <c r="C618" s="33"/>
      <c r="D618" s="34"/>
      <c r="E618" s="34"/>
      <c r="F618" s="24" t="s">
        <v>595</v>
      </c>
      <c r="G618" s="30" t="s">
        <v>20</v>
      </c>
      <c r="H618" s="38"/>
      <c r="I618" s="38"/>
      <c r="J618" s="38">
        <v>0</v>
      </c>
      <c r="K618" s="38">
        <v>511</v>
      </c>
      <c r="L618" s="38"/>
      <c r="M618" s="38"/>
      <c r="N618" s="38"/>
      <c r="O618" s="38"/>
      <c r="P618" s="36"/>
      <c r="Q618" s="37"/>
      <c r="R618" s="37"/>
    </row>
    <row r="619" spans="1:19" s="31" customFormat="1" x14ac:dyDescent="0.25">
      <c r="A619" s="29"/>
      <c r="B619" s="32"/>
      <c r="C619" s="33"/>
      <c r="D619" s="34"/>
      <c r="E619" s="34"/>
      <c r="F619" s="24" t="s">
        <v>596</v>
      </c>
      <c r="G619" s="30" t="s">
        <v>20</v>
      </c>
      <c r="H619" s="35">
        <v>873286</v>
      </c>
      <c r="I619" s="35">
        <v>4537067</v>
      </c>
      <c r="J619" s="35">
        <v>2139574</v>
      </c>
      <c r="K619" s="35">
        <v>2663545</v>
      </c>
      <c r="L619" s="35">
        <v>1501441</v>
      </c>
      <c r="M619" s="35">
        <v>4554243</v>
      </c>
      <c r="N619" s="35">
        <v>3241134</v>
      </c>
      <c r="O619" s="35">
        <v>1497116</v>
      </c>
      <c r="P619" s="36">
        <v>5544688</v>
      </c>
      <c r="Q619" s="37">
        <v>6129565</v>
      </c>
      <c r="R619" s="37">
        <v>6670722</v>
      </c>
    </row>
    <row r="620" spans="1:19" s="31" customFormat="1" x14ac:dyDescent="0.25">
      <c r="A620" s="29"/>
      <c r="B620" s="32"/>
      <c r="C620" s="33"/>
      <c r="D620" s="34"/>
      <c r="E620" s="34"/>
      <c r="F620" s="24" t="s">
        <v>597</v>
      </c>
      <c r="G620" s="30" t="s">
        <v>20</v>
      </c>
      <c r="H620" s="35">
        <v>166322</v>
      </c>
      <c r="I620" s="35">
        <v>54756</v>
      </c>
      <c r="J620" s="35">
        <v>79033</v>
      </c>
      <c r="K620" s="35">
        <v>68654</v>
      </c>
      <c r="L620" s="35">
        <v>96660</v>
      </c>
      <c r="M620" s="35">
        <v>73222</v>
      </c>
      <c r="N620" s="35">
        <v>47859</v>
      </c>
      <c r="O620" s="35">
        <v>30588</v>
      </c>
      <c r="P620" s="36">
        <v>149484</v>
      </c>
      <c r="Q620" s="37">
        <v>165252</v>
      </c>
      <c r="R620" s="37">
        <v>179841</v>
      </c>
    </row>
    <row r="621" spans="1:19" s="31" customFormat="1" x14ac:dyDescent="0.25">
      <c r="A621" s="29"/>
      <c r="B621" s="32"/>
      <c r="C621" s="33"/>
      <c r="D621" s="34"/>
      <c r="E621" s="23" t="s">
        <v>598</v>
      </c>
      <c r="F621" s="24"/>
      <c r="G621" s="30" t="s">
        <v>1</v>
      </c>
      <c r="H621" s="26">
        <f>SUM(H622:H623)</f>
        <v>3617677</v>
      </c>
      <c r="I621" s="26">
        <f t="shared" ref="I621:R621" si="192">SUM(I622:I623)</f>
        <v>7097777</v>
      </c>
      <c r="J621" s="26">
        <f t="shared" si="192"/>
        <v>5845669</v>
      </c>
      <c r="K621" s="26">
        <f t="shared" si="192"/>
        <v>6880105</v>
      </c>
      <c r="L621" s="26">
        <f t="shared" si="192"/>
        <v>5730157</v>
      </c>
      <c r="M621" s="26">
        <f t="shared" si="192"/>
        <v>8661187</v>
      </c>
      <c r="N621" s="26">
        <f t="shared" si="192"/>
        <v>4377619</v>
      </c>
      <c r="O621" s="26">
        <f t="shared" si="192"/>
        <v>2253595</v>
      </c>
      <c r="P621" s="27">
        <f t="shared" si="192"/>
        <v>10905110</v>
      </c>
      <c r="Q621" s="26">
        <f t="shared" si="192"/>
        <v>12055428</v>
      </c>
      <c r="R621" s="26">
        <f t="shared" si="192"/>
        <v>13119758</v>
      </c>
    </row>
    <row r="622" spans="1:19" s="31" customFormat="1" x14ac:dyDescent="0.25">
      <c r="A622" s="29"/>
      <c r="B622" s="32"/>
      <c r="C622" s="33"/>
      <c r="D622" s="34"/>
      <c r="E622" s="34"/>
      <c r="F622" s="24" t="s">
        <v>599</v>
      </c>
      <c r="G622" s="30" t="s">
        <v>20</v>
      </c>
      <c r="H622" s="35">
        <v>2406503</v>
      </c>
      <c r="I622" s="35">
        <v>5570951</v>
      </c>
      <c r="J622" s="35">
        <v>4441461</v>
      </c>
      <c r="K622" s="35">
        <v>5379645</v>
      </c>
      <c r="L622" s="35">
        <v>3909393</v>
      </c>
      <c r="M622" s="35">
        <v>7006435</v>
      </c>
      <c r="N622" s="35">
        <v>3463533</v>
      </c>
      <c r="O622" s="35">
        <v>1551765</v>
      </c>
      <c r="P622" s="36">
        <v>7531561</v>
      </c>
      <c r="Q622" s="37">
        <v>8326022</v>
      </c>
      <c r="R622" s="37">
        <v>9061097</v>
      </c>
    </row>
    <row r="623" spans="1:19" s="31" customFormat="1" x14ac:dyDescent="0.25">
      <c r="A623" s="29"/>
      <c r="B623" s="32"/>
      <c r="C623" s="33"/>
      <c r="D623" s="34"/>
      <c r="E623" s="34"/>
      <c r="F623" s="24" t="s">
        <v>600</v>
      </c>
      <c r="G623" s="30" t="s">
        <v>20</v>
      </c>
      <c r="H623" s="35">
        <v>1211174</v>
      </c>
      <c r="I623" s="35">
        <v>1526826</v>
      </c>
      <c r="J623" s="35">
        <v>1404208</v>
      </c>
      <c r="K623" s="35">
        <v>1500460</v>
      </c>
      <c r="L623" s="35">
        <v>1820764</v>
      </c>
      <c r="M623" s="35">
        <v>1654752</v>
      </c>
      <c r="N623" s="35">
        <v>914086</v>
      </c>
      <c r="O623" s="35">
        <v>701830</v>
      </c>
      <c r="P623" s="36">
        <v>3373549</v>
      </c>
      <c r="Q623" s="37">
        <v>3729406</v>
      </c>
      <c r="R623" s="37">
        <v>4058661</v>
      </c>
    </row>
    <row r="624" spans="1:19" s="31" customFormat="1" x14ac:dyDescent="0.25">
      <c r="A624" s="29"/>
      <c r="B624" s="32"/>
      <c r="C624" s="33"/>
      <c r="D624" s="34"/>
      <c r="E624" s="23" t="s">
        <v>601</v>
      </c>
      <c r="F624" s="24"/>
      <c r="G624" s="30" t="s">
        <v>1</v>
      </c>
      <c r="H624" s="26">
        <f>SUM(H625:H626)</f>
        <v>515839</v>
      </c>
      <c r="I624" s="26">
        <f t="shared" ref="I624:R624" si="193">SUM(I625:I626)</f>
        <v>525434</v>
      </c>
      <c r="J624" s="26">
        <f t="shared" si="193"/>
        <v>868566</v>
      </c>
      <c r="K624" s="26">
        <f t="shared" si="193"/>
        <v>375467</v>
      </c>
      <c r="L624" s="26">
        <f t="shared" si="193"/>
        <v>356912</v>
      </c>
      <c r="M624" s="26">
        <f t="shared" si="193"/>
        <v>280226</v>
      </c>
      <c r="N624" s="26">
        <f t="shared" si="193"/>
        <v>161961</v>
      </c>
      <c r="O624" s="26">
        <f t="shared" si="193"/>
        <v>204748</v>
      </c>
      <c r="P624" s="27">
        <f t="shared" si="193"/>
        <v>944736</v>
      </c>
      <c r="Q624" s="26">
        <f t="shared" si="193"/>
        <v>1044391</v>
      </c>
      <c r="R624" s="26">
        <f t="shared" si="193"/>
        <v>1136597</v>
      </c>
      <c r="S624" s="41"/>
    </row>
    <row r="625" spans="1:18" s="31" customFormat="1" x14ac:dyDescent="0.25">
      <c r="A625" s="29"/>
      <c r="B625" s="32"/>
      <c r="C625" s="33"/>
      <c r="D625" s="34"/>
      <c r="E625" s="34"/>
      <c r="F625" s="24" t="s">
        <v>602</v>
      </c>
      <c r="G625" s="30" t="s">
        <v>20</v>
      </c>
      <c r="H625" s="35">
        <v>515839</v>
      </c>
      <c r="I625" s="35">
        <v>525434</v>
      </c>
      <c r="J625" s="35">
        <v>868566</v>
      </c>
      <c r="K625" s="35">
        <v>375467</v>
      </c>
      <c r="L625" s="35">
        <v>356912</v>
      </c>
      <c r="M625" s="35">
        <v>217772</v>
      </c>
      <c r="N625" s="35">
        <v>136395</v>
      </c>
      <c r="O625" s="35">
        <v>112076</v>
      </c>
      <c r="P625" s="36">
        <v>512328</v>
      </c>
      <c r="Q625" s="37">
        <v>566371</v>
      </c>
      <c r="R625" s="37">
        <v>616374</v>
      </c>
    </row>
    <row r="626" spans="1:18" s="31" customFormat="1" x14ac:dyDescent="0.25">
      <c r="A626" s="29"/>
      <c r="B626" s="32"/>
      <c r="C626" s="33"/>
      <c r="D626" s="34"/>
      <c r="E626" s="34"/>
      <c r="F626" s="24" t="s">
        <v>603</v>
      </c>
      <c r="G626" s="30" t="s">
        <v>20</v>
      </c>
      <c r="H626" s="38"/>
      <c r="I626" s="38"/>
      <c r="J626" s="38"/>
      <c r="K626" s="38"/>
      <c r="L626" s="38">
        <v>0</v>
      </c>
      <c r="M626" s="35">
        <v>62454</v>
      </c>
      <c r="N626" s="35">
        <v>25566</v>
      </c>
      <c r="O626" s="35">
        <v>92672</v>
      </c>
      <c r="P626" s="36">
        <v>432408</v>
      </c>
      <c r="Q626" s="37">
        <v>478020</v>
      </c>
      <c r="R626" s="37">
        <v>520223</v>
      </c>
    </row>
    <row r="627" spans="1:18" s="31" customFormat="1" x14ac:dyDescent="0.25">
      <c r="A627" s="29"/>
      <c r="B627" s="32"/>
      <c r="C627" s="33"/>
      <c r="D627" s="34"/>
      <c r="E627" s="23" t="s">
        <v>604</v>
      </c>
      <c r="F627" s="24"/>
      <c r="G627" s="30" t="s">
        <v>1</v>
      </c>
      <c r="H627" s="26">
        <f>SUM(H628:H629)</f>
        <v>3269046</v>
      </c>
      <c r="I627" s="26">
        <f t="shared" ref="I627:R627" si="194">SUM(I628:I629)</f>
        <v>7908702</v>
      </c>
      <c r="J627" s="26">
        <f t="shared" si="194"/>
        <v>11168100</v>
      </c>
      <c r="K627" s="26">
        <f t="shared" si="194"/>
        <v>10784112</v>
      </c>
      <c r="L627" s="26">
        <f t="shared" si="194"/>
        <v>13436029</v>
      </c>
      <c r="M627" s="26">
        <f t="shared" si="194"/>
        <v>11626871</v>
      </c>
      <c r="N627" s="26">
        <f t="shared" si="194"/>
        <v>7258682</v>
      </c>
      <c r="O627" s="26">
        <f t="shared" si="194"/>
        <v>3174988</v>
      </c>
      <c r="P627" s="27">
        <f t="shared" si="194"/>
        <v>14543843</v>
      </c>
      <c r="Q627" s="26">
        <f t="shared" si="194"/>
        <v>16077990</v>
      </c>
      <c r="R627" s="26">
        <f t="shared" si="194"/>
        <v>17497457</v>
      </c>
    </row>
    <row r="628" spans="1:18" s="31" customFormat="1" x14ac:dyDescent="0.25">
      <c r="A628" s="29"/>
      <c r="B628" s="32"/>
      <c r="C628" s="33"/>
      <c r="D628" s="34"/>
      <c r="E628" s="34"/>
      <c r="F628" s="24" t="s">
        <v>605</v>
      </c>
      <c r="G628" s="30" t="s">
        <v>20</v>
      </c>
      <c r="H628" s="35">
        <v>1958303</v>
      </c>
      <c r="I628" s="35">
        <v>5079361</v>
      </c>
      <c r="J628" s="35">
        <v>7293139</v>
      </c>
      <c r="K628" s="35">
        <v>6570506</v>
      </c>
      <c r="L628" s="35">
        <v>7947187</v>
      </c>
      <c r="M628" s="35">
        <v>6600678</v>
      </c>
      <c r="N628" s="35">
        <v>4207859</v>
      </c>
      <c r="O628" s="35">
        <v>1759976</v>
      </c>
      <c r="P628" s="36">
        <v>8095814</v>
      </c>
      <c r="Q628" s="37">
        <v>8949795</v>
      </c>
      <c r="R628" s="37">
        <v>9739940</v>
      </c>
    </row>
    <row r="629" spans="1:18" s="31" customFormat="1" x14ac:dyDescent="0.25">
      <c r="A629" s="29"/>
      <c r="B629" s="32"/>
      <c r="C629" s="33"/>
      <c r="D629" s="34"/>
      <c r="E629" s="34"/>
      <c r="F629" s="24" t="s">
        <v>606</v>
      </c>
      <c r="G629" s="30" t="s">
        <v>20</v>
      </c>
      <c r="H629" s="35">
        <v>1310743</v>
      </c>
      <c r="I629" s="35">
        <v>2829341</v>
      </c>
      <c r="J629" s="35">
        <v>3874961</v>
      </c>
      <c r="K629" s="35">
        <v>4213606</v>
      </c>
      <c r="L629" s="35">
        <v>5488842</v>
      </c>
      <c r="M629" s="35">
        <v>5026193</v>
      </c>
      <c r="N629" s="35">
        <v>3050823</v>
      </c>
      <c r="O629" s="35">
        <v>1415012</v>
      </c>
      <c r="P629" s="36">
        <v>6448029</v>
      </c>
      <c r="Q629" s="37">
        <v>7128195</v>
      </c>
      <c r="R629" s="37">
        <v>7757517</v>
      </c>
    </row>
    <row r="630" spans="1:18" s="31" customFormat="1" x14ac:dyDescent="0.25">
      <c r="A630" s="29"/>
      <c r="B630" s="32"/>
      <c r="C630" s="33"/>
      <c r="D630" s="34"/>
      <c r="E630" s="23" t="s">
        <v>607</v>
      </c>
      <c r="F630" s="24"/>
      <c r="G630" s="30" t="s">
        <v>1</v>
      </c>
      <c r="H630" s="26">
        <f>SUM(H631:H632)</f>
        <v>6528295</v>
      </c>
      <c r="I630" s="26">
        <f t="shared" ref="I630:R630" si="195">SUM(I631:I632)</f>
        <v>25141564</v>
      </c>
      <c r="J630" s="26">
        <f t="shared" si="195"/>
        <v>16539367</v>
      </c>
      <c r="K630" s="26">
        <f t="shared" si="195"/>
        <v>29060369</v>
      </c>
      <c r="L630" s="26">
        <f t="shared" si="195"/>
        <v>24479026</v>
      </c>
      <c r="M630" s="26">
        <f t="shared" si="195"/>
        <v>39657649</v>
      </c>
      <c r="N630" s="26">
        <f t="shared" si="195"/>
        <v>19929013</v>
      </c>
      <c r="O630" s="26">
        <f t="shared" si="195"/>
        <v>6034006</v>
      </c>
      <c r="P630" s="27">
        <f t="shared" si="195"/>
        <v>25151184</v>
      </c>
      <c r="Q630" s="26">
        <f t="shared" si="195"/>
        <v>27804238</v>
      </c>
      <c r="R630" s="26">
        <f t="shared" si="195"/>
        <v>30258973</v>
      </c>
    </row>
    <row r="631" spans="1:18" s="31" customFormat="1" x14ac:dyDescent="0.25">
      <c r="A631" s="29"/>
      <c r="B631" s="32"/>
      <c r="C631" s="33"/>
      <c r="D631" s="34"/>
      <c r="E631" s="34"/>
      <c r="F631" s="24" t="s">
        <v>608</v>
      </c>
      <c r="G631" s="30" t="s">
        <v>20</v>
      </c>
      <c r="H631" s="35">
        <v>5128134</v>
      </c>
      <c r="I631" s="35">
        <v>18681645</v>
      </c>
      <c r="J631" s="35">
        <v>13459743</v>
      </c>
      <c r="K631" s="35">
        <v>21233338</v>
      </c>
      <c r="L631" s="35">
        <v>20819820</v>
      </c>
      <c r="M631" s="35">
        <v>27939378</v>
      </c>
      <c r="N631" s="35">
        <v>15933489</v>
      </c>
      <c r="O631" s="35">
        <v>4126606</v>
      </c>
      <c r="P631" s="36">
        <v>16691317</v>
      </c>
      <c r="Q631" s="37">
        <v>18451988</v>
      </c>
      <c r="R631" s="37">
        <v>20081047</v>
      </c>
    </row>
    <row r="632" spans="1:18" s="31" customFormat="1" x14ac:dyDescent="0.25">
      <c r="A632" s="29"/>
      <c r="B632" s="32"/>
      <c r="C632" s="33"/>
      <c r="D632" s="34"/>
      <c r="E632" s="34"/>
      <c r="F632" s="24" t="s">
        <v>609</v>
      </c>
      <c r="G632" s="30" t="s">
        <v>20</v>
      </c>
      <c r="H632" s="35">
        <v>1400161</v>
      </c>
      <c r="I632" s="35">
        <v>6459919</v>
      </c>
      <c r="J632" s="35">
        <v>3079624</v>
      </c>
      <c r="K632" s="35">
        <v>7827031</v>
      </c>
      <c r="L632" s="35">
        <v>3659206</v>
      </c>
      <c r="M632" s="35">
        <v>11718271</v>
      </c>
      <c r="N632" s="35">
        <v>3995524</v>
      </c>
      <c r="O632" s="35">
        <v>1907400</v>
      </c>
      <c r="P632" s="36">
        <v>8459867</v>
      </c>
      <c r="Q632" s="37">
        <v>9352250</v>
      </c>
      <c r="R632" s="37">
        <v>10177926</v>
      </c>
    </row>
    <row r="633" spans="1:18" s="31" customFormat="1" x14ac:dyDescent="0.25">
      <c r="A633" s="29"/>
      <c r="B633" s="32"/>
      <c r="C633" s="33"/>
      <c r="D633" s="34"/>
      <c r="E633" s="23" t="s">
        <v>610</v>
      </c>
      <c r="F633" s="24"/>
      <c r="G633" s="30" t="s">
        <v>1</v>
      </c>
      <c r="H633" s="26">
        <f>SUM(H634:H635)</f>
        <v>6896341</v>
      </c>
      <c r="I633" s="26">
        <f t="shared" ref="I633:R633" si="196">SUM(I634:I635)</f>
        <v>17323485</v>
      </c>
      <c r="J633" s="26">
        <f t="shared" si="196"/>
        <v>20275730</v>
      </c>
      <c r="K633" s="26">
        <f t="shared" si="196"/>
        <v>20591362</v>
      </c>
      <c r="L633" s="26">
        <f t="shared" si="196"/>
        <v>24103938</v>
      </c>
      <c r="M633" s="26">
        <f t="shared" si="196"/>
        <v>30487664</v>
      </c>
      <c r="N633" s="26">
        <f t="shared" si="196"/>
        <v>20770299</v>
      </c>
      <c r="O633" s="26">
        <f t="shared" si="196"/>
        <v>9332346</v>
      </c>
      <c r="P633" s="27">
        <f t="shared" si="196"/>
        <v>41305051</v>
      </c>
      <c r="Q633" s="26">
        <f t="shared" si="196"/>
        <v>45662084</v>
      </c>
      <c r="R633" s="26">
        <f t="shared" si="196"/>
        <v>49693423</v>
      </c>
    </row>
    <row r="634" spans="1:18" s="31" customFormat="1" x14ac:dyDescent="0.25">
      <c r="A634" s="29"/>
      <c r="B634" s="32"/>
      <c r="C634" s="33"/>
      <c r="D634" s="34"/>
      <c r="E634" s="34"/>
      <c r="F634" s="24" t="s">
        <v>611</v>
      </c>
      <c r="G634" s="30" t="s">
        <v>20</v>
      </c>
      <c r="H634" s="35">
        <v>4192960</v>
      </c>
      <c r="I634" s="35">
        <v>9913849</v>
      </c>
      <c r="J634" s="35">
        <v>12304558</v>
      </c>
      <c r="K634" s="35">
        <v>11219005</v>
      </c>
      <c r="L634" s="35">
        <v>14631639</v>
      </c>
      <c r="M634" s="35">
        <v>14799004</v>
      </c>
      <c r="N634" s="35">
        <v>10406302</v>
      </c>
      <c r="O634" s="35">
        <v>4200709</v>
      </c>
      <c r="P634" s="36">
        <v>18805382</v>
      </c>
      <c r="Q634" s="37">
        <v>20789054</v>
      </c>
      <c r="R634" s="37">
        <v>22624444</v>
      </c>
    </row>
    <row r="635" spans="1:18" s="31" customFormat="1" x14ac:dyDescent="0.25">
      <c r="A635" s="29"/>
      <c r="B635" s="32"/>
      <c r="C635" s="33"/>
      <c r="D635" s="34"/>
      <c r="E635" s="34"/>
      <c r="F635" s="24" t="s">
        <v>612</v>
      </c>
      <c r="G635" s="30" t="s">
        <v>20</v>
      </c>
      <c r="H635" s="35">
        <v>2703381</v>
      </c>
      <c r="I635" s="35">
        <v>7409636</v>
      </c>
      <c r="J635" s="35">
        <v>7971172</v>
      </c>
      <c r="K635" s="35">
        <v>9372357</v>
      </c>
      <c r="L635" s="35">
        <v>9472299</v>
      </c>
      <c r="M635" s="35">
        <v>15688660</v>
      </c>
      <c r="N635" s="35">
        <v>10363997</v>
      </c>
      <c r="O635" s="35">
        <v>5131637</v>
      </c>
      <c r="P635" s="36">
        <v>22499669</v>
      </c>
      <c r="Q635" s="37">
        <v>24873030</v>
      </c>
      <c r="R635" s="37">
        <v>27068979</v>
      </c>
    </row>
    <row r="636" spans="1:18" s="31" customFormat="1" x14ac:dyDescent="0.25">
      <c r="A636" s="29"/>
      <c r="B636" s="32"/>
      <c r="C636" s="33"/>
      <c r="D636" s="34"/>
      <c r="E636" s="23" t="s">
        <v>613</v>
      </c>
      <c r="F636" s="24"/>
      <c r="G636" s="30" t="s">
        <v>1</v>
      </c>
      <c r="H636" s="26">
        <f>SUM(H637:H638)</f>
        <v>1045599</v>
      </c>
      <c r="I636" s="26">
        <f t="shared" ref="I636:R636" si="197">SUM(I637:I638)</f>
        <v>1864221</v>
      </c>
      <c r="J636" s="26">
        <f t="shared" si="197"/>
        <v>1563085</v>
      </c>
      <c r="K636" s="26">
        <f t="shared" si="197"/>
        <v>1869581</v>
      </c>
      <c r="L636" s="26">
        <f t="shared" si="197"/>
        <v>1656259</v>
      </c>
      <c r="M636" s="26">
        <f t="shared" si="197"/>
        <v>2279509</v>
      </c>
      <c r="N636" s="26">
        <f t="shared" si="197"/>
        <v>1092049</v>
      </c>
      <c r="O636" s="26">
        <f t="shared" si="197"/>
        <v>635516</v>
      </c>
      <c r="P636" s="27">
        <f t="shared" si="197"/>
        <v>3078883</v>
      </c>
      <c r="Q636" s="26">
        <f t="shared" si="197"/>
        <v>3403657</v>
      </c>
      <c r="R636" s="26">
        <f t="shared" si="197"/>
        <v>3704153</v>
      </c>
    </row>
    <row r="637" spans="1:18" s="31" customFormat="1" x14ac:dyDescent="0.25">
      <c r="A637" s="29"/>
      <c r="B637" s="32"/>
      <c r="C637" s="33"/>
      <c r="D637" s="34"/>
      <c r="E637" s="34"/>
      <c r="F637" s="24" t="s">
        <v>614</v>
      </c>
      <c r="G637" s="30" t="s">
        <v>99</v>
      </c>
      <c r="H637" s="35">
        <v>703320</v>
      </c>
      <c r="I637" s="35">
        <v>1449183</v>
      </c>
      <c r="J637" s="35">
        <v>1175096</v>
      </c>
      <c r="K637" s="35">
        <v>1434016</v>
      </c>
      <c r="L637" s="35">
        <v>1099831</v>
      </c>
      <c r="M637" s="35">
        <v>1785870</v>
      </c>
      <c r="N637" s="35">
        <v>803845</v>
      </c>
      <c r="O637" s="35">
        <v>434216</v>
      </c>
      <c r="P637" s="36">
        <v>2107704</v>
      </c>
      <c r="Q637" s="37">
        <v>2330034</v>
      </c>
      <c r="R637" s="37">
        <v>2535744</v>
      </c>
    </row>
    <row r="638" spans="1:18" s="31" customFormat="1" x14ac:dyDescent="0.25">
      <c r="A638" s="29"/>
      <c r="B638" s="32"/>
      <c r="C638" s="33"/>
      <c r="D638" s="34"/>
      <c r="E638" s="34"/>
      <c r="F638" s="24" t="s">
        <v>615</v>
      </c>
      <c r="G638" s="30" t="s">
        <v>99</v>
      </c>
      <c r="H638" s="35">
        <v>342279</v>
      </c>
      <c r="I638" s="35">
        <v>415038</v>
      </c>
      <c r="J638" s="35">
        <v>387989</v>
      </c>
      <c r="K638" s="35">
        <v>435565</v>
      </c>
      <c r="L638" s="35">
        <v>556428</v>
      </c>
      <c r="M638" s="35">
        <v>493639</v>
      </c>
      <c r="N638" s="35">
        <v>288204</v>
      </c>
      <c r="O638" s="35">
        <v>201300</v>
      </c>
      <c r="P638" s="36">
        <v>971179</v>
      </c>
      <c r="Q638" s="37">
        <v>1073623</v>
      </c>
      <c r="R638" s="37">
        <v>1168409</v>
      </c>
    </row>
    <row r="639" spans="1:18" s="31" customFormat="1" x14ac:dyDescent="0.25">
      <c r="A639" s="29"/>
      <c r="B639" s="32"/>
      <c r="C639" s="33"/>
      <c r="D639" s="34"/>
      <c r="E639" s="23" t="s">
        <v>616</v>
      </c>
      <c r="F639" s="24"/>
      <c r="G639" s="30" t="s">
        <v>1</v>
      </c>
      <c r="H639" s="26">
        <f>SUM(H640:H642)</f>
        <v>52353</v>
      </c>
      <c r="I639" s="26">
        <f t="shared" ref="I639:R639" si="198">SUM(I640:I642)</f>
        <v>201278</v>
      </c>
      <c r="J639" s="26">
        <f t="shared" si="198"/>
        <v>110300</v>
      </c>
      <c r="K639" s="26">
        <f t="shared" si="198"/>
        <v>84633</v>
      </c>
      <c r="L639" s="26">
        <f t="shared" si="198"/>
        <v>81374</v>
      </c>
      <c r="M639" s="26">
        <f t="shared" si="198"/>
        <v>238427</v>
      </c>
      <c r="N639" s="26">
        <f t="shared" si="198"/>
        <v>572424</v>
      </c>
      <c r="O639" s="26">
        <f t="shared" si="198"/>
        <v>23776</v>
      </c>
      <c r="P639" s="27">
        <f t="shared" si="198"/>
        <v>104304</v>
      </c>
      <c r="Q639" s="26">
        <f t="shared" si="198"/>
        <v>115307</v>
      </c>
      <c r="R639" s="26">
        <f t="shared" si="198"/>
        <v>125486</v>
      </c>
    </row>
    <row r="640" spans="1:18" s="31" customFormat="1" x14ac:dyDescent="0.25">
      <c r="A640" s="29"/>
      <c r="B640" s="32"/>
      <c r="C640" s="33"/>
      <c r="D640" s="34"/>
      <c r="E640" s="34"/>
      <c r="F640" s="24" t="s">
        <v>617</v>
      </c>
      <c r="G640" s="30" t="s">
        <v>20</v>
      </c>
      <c r="H640" s="35">
        <v>17632</v>
      </c>
      <c r="I640" s="35">
        <v>50057</v>
      </c>
      <c r="J640" s="35">
        <v>40298</v>
      </c>
      <c r="K640" s="35">
        <v>27041</v>
      </c>
      <c r="L640" s="35">
        <v>25979</v>
      </c>
      <c r="M640" s="35">
        <v>25225</v>
      </c>
      <c r="N640" s="35">
        <v>190207</v>
      </c>
      <c r="O640" s="35">
        <v>8367</v>
      </c>
      <c r="P640" s="36">
        <v>38686</v>
      </c>
      <c r="Q640" s="37">
        <v>42767</v>
      </c>
      <c r="R640" s="37">
        <v>46542</v>
      </c>
    </row>
    <row r="641" spans="1:18" s="31" customFormat="1" x14ac:dyDescent="0.25">
      <c r="A641" s="29"/>
      <c r="B641" s="32"/>
      <c r="C641" s="33"/>
      <c r="D641" s="34"/>
      <c r="E641" s="34"/>
      <c r="F641" s="24" t="s">
        <v>617</v>
      </c>
      <c r="G641" s="30" t="s">
        <v>152</v>
      </c>
      <c r="H641" s="38"/>
      <c r="I641" s="38"/>
      <c r="J641" s="38"/>
      <c r="K641" s="38"/>
      <c r="L641" s="38">
        <v>0</v>
      </c>
      <c r="M641" s="35">
        <v>160550</v>
      </c>
      <c r="N641" s="35">
        <v>348000</v>
      </c>
      <c r="O641" s="38">
        <v>0</v>
      </c>
      <c r="P641" s="36"/>
      <c r="Q641" s="37"/>
      <c r="R641" s="37"/>
    </row>
    <row r="642" spans="1:18" s="31" customFormat="1" x14ac:dyDescent="0.25">
      <c r="A642" s="29"/>
      <c r="B642" s="32"/>
      <c r="C642" s="33"/>
      <c r="D642" s="34"/>
      <c r="E642" s="34"/>
      <c r="F642" s="24" t="s">
        <v>618</v>
      </c>
      <c r="G642" s="30" t="s">
        <v>20</v>
      </c>
      <c r="H642" s="35">
        <v>34721</v>
      </c>
      <c r="I642" s="35">
        <v>151221</v>
      </c>
      <c r="J642" s="35">
        <v>70002</v>
      </c>
      <c r="K642" s="35">
        <v>57592</v>
      </c>
      <c r="L642" s="35">
        <v>55395</v>
      </c>
      <c r="M642" s="35">
        <v>52652</v>
      </c>
      <c r="N642" s="35">
        <v>34217</v>
      </c>
      <c r="O642" s="35">
        <v>15409</v>
      </c>
      <c r="P642" s="36">
        <v>65618</v>
      </c>
      <c r="Q642" s="37">
        <v>72540</v>
      </c>
      <c r="R642" s="37">
        <v>78944</v>
      </c>
    </row>
    <row r="643" spans="1:18" s="31" customFormat="1" x14ac:dyDescent="0.25">
      <c r="A643" s="29"/>
      <c r="B643" s="32"/>
      <c r="C643" s="33"/>
      <c r="D643" s="23" t="s">
        <v>619</v>
      </c>
      <c r="E643" s="23"/>
      <c r="F643" s="24"/>
      <c r="G643" s="30" t="s">
        <v>1</v>
      </c>
      <c r="H643" s="26">
        <f>H644+H648+H652+H656+H660+H663+H666+H670+H674</f>
        <v>60640543</v>
      </c>
      <c r="I643" s="26">
        <f t="shared" ref="I643:R643" si="199">I644+I648+I652+I656+I660+I663+I666+I670+I674</f>
        <v>73278833</v>
      </c>
      <c r="J643" s="26">
        <f t="shared" si="199"/>
        <v>65456971</v>
      </c>
      <c r="K643" s="26">
        <f t="shared" si="199"/>
        <v>59263248</v>
      </c>
      <c r="L643" s="26">
        <f t="shared" si="199"/>
        <v>78045118</v>
      </c>
      <c r="M643" s="26">
        <f t="shared" si="199"/>
        <v>72090106</v>
      </c>
      <c r="N643" s="26">
        <f t="shared" si="199"/>
        <v>74350598</v>
      </c>
      <c r="O643" s="26">
        <f t="shared" si="199"/>
        <v>24711753</v>
      </c>
      <c r="P643" s="27">
        <f t="shared" si="199"/>
        <v>91832362</v>
      </c>
      <c r="Q643" s="26">
        <f t="shared" si="199"/>
        <v>112081973</v>
      </c>
      <c r="R643" s="26">
        <f t="shared" si="199"/>
        <v>129245569</v>
      </c>
    </row>
    <row r="644" spans="1:18" s="31" customFormat="1" x14ac:dyDescent="0.25">
      <c r="A644" s="29"/>
      <c r="B644" s="32"/>
      <c r="C644" s="33"/>
      <c r="D644" s="34"/>
      <c r="E644" s="23" t="s">
        <v>620</v>
      </c>
      <c r="F644" s="24"/>
      <c r="G644" s="30" t="s">
        <v>1</v>
      </c>
      <c r="H644" s="26">
        <f>SUM(H645:H647)</f>
        <v>17191949</v>
      </c>
      <c r="I644" s="26">
        <f t="shared" ref="I644:R644" si="200">SUM(I645:I647)</f>
        <v>19636454</v>
      </c>
      <c r="J644" s="26">
        <f t="shared" si="200"/>
        <v>20066816</v>
      </c>
      <c r="K644" s="26">
        <f t="shared" si="200"/>
        <v>14901611</v>
      </c>
      <c r="L644" s="26">
        <f t="shared" si="200"/>
        <v>20429861</v>
      </c>
      <c r="M644" s="26">
        <f t="shared" si="200"/>
        <v>21020463</v>
      </c>
      <c r="N644" s="26">
        <f t="shared" si="200"/>
        <v>22635321</v>
      </c>
      <c r="O644" s="26">
        <f t="shared" si="200"/>
        <v>6087422</v>
      </c>
      <c r="P644" s="27">
        <f t="shared" si="200"/>
        <v>17625642</v>
      </c>
      <c r="Q644" s="26">
        <f t="shared" si="200"/>
        <v>21512206</v>
      </c>
      <c r="R644" s="26">
        <f t="shared" si="200"/>
        <v>24806463</v>
      </c>
    </row>
    <row r="645" spans="1:18" s="31" customFormat="1" x14ac:dyDescent="0.25">
      <c r="A645" s="29"/>
      <c r="B645" s="32"/>
      <c r="C645" s="33"/>
      <c r="D645" s="34"/>
      <c r="E645" s="34"/>
      <c r="F645" s="24" t="s">
        <v>621</v>
      </c>
      <c r="G645" s="30" t="s">
        <v>20</v>
      </c>
      <c r="H645" s="35">
        <v>2394663</v>
      </c>
      <c r="I645" s="35">
        <v>3469392</v>
      </c>
      <c r="J645" s="35">
        <v>3935129</v>
      </c>
      <c r="K645" s="35">
        <v>1989825</v>
      </c>
      <c r="L645" s="35">
        <v>2535986</v>
      </c>
      <c r="M645" s="35">
        <v>3669586</v>
      </c>
      <c r="N645" s="35">
        <v>4342428</v>
      </c>
      <c r="O645" s="35">
        <v>1090602</v>
      </c>
      <c r="P645" s="36">
        <v>3149751</v>
      </c>
      <c r="Q645" s="37">
        <v>3844290</v>
      </c>
      <c r="R645" s="37">
        <v>4432983</v>
      </c>
    </row>
    <row r="646" spans="1:18" s="31" customFormat="1" x14ac:dyDescent="0.25">
      <c r="A646" s="29"/>
      <c r="B646" s="32"/>
      <c r="C646" s="33"/>
      <c r="D646" s="34"/>
      <c r="E646" s="34"/>
      <c r="F646" s="24" t="s">
        <v>622</v>
      </c>
      <c r="G646" s="30" t="s">
        <v>20</v>
      </c>
      <c r="H646" s="35">
        <v>11319303</v>
      </c>
      <c r="I646" s="35">
        <v>13441872</v>
      </c>
      <c r="J646" s="35">
        <v>12639776</v>
      </c>
      <c r="K646" s="35">
        <v>8649707</v>
      </c>
      <c r="L646" s="35">
        <v>11438994</v>
      </c>
      <c r="M646" s="35">
        <v>12071287</v>
      </c>
      <c r="N646" s="35">
        <v>13169356</v>
      </c>
      <c r="O646" s="35">
        <v>3731613</v>
      </c>
      <c r="P646" s="36">
        <v>10816398</v>
      </c>
      <c r="Q646" s="37">
        <v>13201482</v>
      </c>
      <c r="R646" s="37">
        <v>15223081</v>
      </c>
    </row>
    <row r="647" spans="1:18" s="31" customFormat="1" x14ac:dyDescent="0.25">
      <c r="A647" s="29"/>
      <c r="B647" s="32"/>
      <c r="C647" s="33"/>
      <c r="D647" s="34"/>
      <c r="E647" s="34"/>
      <c r="F647" s="24" t="s">
        <v>623</v>
      </c>
      <c r="G647" s="30" t="s">
        <v>20</v>
      </c>
      <c r="H647" s="35">
        <v>3477983</v>
      </c>
      <c r="I647" s="35">
        <v>2725190</v>
      </c>
      <c r="J647" s="35">
        <v>3491911</v>
      </c>
      <c r="K647" s="35">
        <v>4262079</v>
      </c>
      <c r="L647" s="35">
        <v>6454881</v>
      </c>
      <c r="M647" s="35">
        <v>5279590</v>
      </c>
      <c r="N647" s="35">
        <v>5123537</v>
      </c>
      <c r="O647" s="35">
        <v>1265207</v>
      </c>
      <c r="P647" s="36">
        <v>3659493</v>
      </c>
      <c r="Q647" s="37">
        <v>4466434</v>
      </c>
      <c r="R647" s="37">
        <v>5150399</v>
      </c>
    </row>
    <row r="648" spans="1:18" s="31" customFormat="1" x14ac:dyDescent="0.25">
      <c r="A648" s="29"/>
      <c r="B648" s="32"/>
      <c r="C648" s="33"/>
      <c r="D648" s="34"/>
      <c r="E648" s="23" t="s">
        <v>624</v>
      </c>
      <c r="F648" s="24"/>
      <c r="G648" s="30" t="s">
        <v>1</v>
      </c>
      <c r="H648" s="26">
        <f>SUM(H649:H651)</f>
        <v>80470</v>
      </c>
      <c r="I648" s="26">
        <f t="shared" ref="I648:R648" si="201">SUM(I649:I651)</f>
        <v>158550</v>
      </c>
      <c r="J648" s="26">
        <f t="shared" si="201"/>
        <v>129146</v>
      </c>
      <c r="K648" s="26">
        <f t="shared" si="201"/>
        <v>133510</v>
      </c>
      <c r="L648" s="26">
        <f t="shared" si="201"/>
        <v>189052</v>
      </c>
      <c r="M648" s="26">
        <f t="shared" si="201"/>
        <v>117397</v>
      </c>
      <c r="N648" s="26">
        <f t="shared" si="201"/>
        <v>87330</v>
      </c>
      <c r="O648" s="26">
        <f t="shared" si="201"/>
        <v>25721</v>
      </c>
      <c r="P648" s="27">
        <f t="shared" si="201"/>
        <v>70641</v>
      </c>
      <c r="Q648" s="26">
        <f t="shared" si="201"/>
        <v>86217</v>
      </c>
      <c r="R648" s="26">
        <f t="shared" si="201"/>
        <v>99420</v>
      </c>
    </row>
    <row r="649" spans="1:18" s="31" customFormat="1" x14ac:dyDescent="0.25">
      <c r="A649" s="29"/>
      <c r="B649" s="32"/>
      <c r="C649" s="33"/>
      <c r="D649" s="34"/>
      <c r="E649" s="34"/>
      <c r="F649" s="24" t="s">
        <v>625</v>
      </c>
      <c r="G649" s="30" t="s">
        <v>20</v>
      </c>
      <c r="H649" s="35">
        <v>8212</v>
      </c>
      <c r="I649" s="35">
        <v>19924</v>
      </c>
      <c r="J649" s="35">
        <v>19274</v>
      </c>
      <c r="K649" s="35">
        <v>10206</v>
      </c>
      <c r="L649" s="35">
        <v>11025</v>
      </c>
      <c r="M649" s="35">
        <v>12212</v>
      </c>
      <c r="N649" s="35">
        <v>11228</v>
      </c>
      <c r="O649" s="35">
        <v>3466</v>
      </c>
      <c r="P649" s="36">
        <v>8684</v>
      </c>
      <c r="Q649" s="37">
        <v>10599</v>
      </c>
      <c r="R649" s="37">
        <v>12222</v>
      </c>
    </row>
    <row r="650" spans="1:18" s="31" customFormat="1" x14ac:dyDescent="0.25">
      <c r="A650" s="29"/>
      <c r="B650" s="32"/>
      <c r="C650" s="33"/>
      <c r="D650" s="34"/>
      <c r="E650" s="34"/>
      <c r="F650" s="24" t="s">
        <v>626</v>
      </c>
      <c r="G650" s="30" t="s">
        <v>20</v>
      </c>
      <c r="H650" s="35">
        <v>45560</v>
      </c>
      <c r="I650" s="35">
        <v>131857</v>
      </c>
      <c r="J650" s="35">
        <v>104466</v>
      </c>
      <c r="K650" s="35">
        <v>71100</v>
      </c>
      <c r="L650" s="35">
        <v>84970</v>
      </c>
      <c r="M650" s="35">
        <v>80184</v>
      </c>
      <c r="N650" s="35">
        <v>65741</v>
      </c>
      <c r="O650" s="35">
        <v>18636</v>
      </c>
      <c r="P650" s="36">
        <v>51799</v>
      </c>
      <c r="Q650" s="37">
        <v>63220</v>
      </c>
      <c r="R650" s="37">
        <v>72902</v>
      </c>
    </row>
    <row r="651" spans="1:18" s="31" customFormat="1" x14ac:dyDescent="0.25">
      <c r="A651" s="29"/>
      <c r="B651" s="32"/>
      <c r="C651" s="33"/>
      <c r="D651" s="34"/>
      <c r="E651" s="34"/>
      <c r="F651" s="24" t="s">
        <v>627</v>
      </c>
      <c r="G651" s="30" t="s">
        <v>20</v>
      </c>
      <c r="H651" s="35">
        <v>26698</v>
      </c>
      <c r="I651" s="35">
        <v>6769</v>
      </c>
      <c r="J651" s="35">
        <v>5406</v>
      </c>
      <c r="K651" s="35">
        <v>52204</v>
      </c>
      <c r="L651" s="35">
        <v>93057</v>
      </c>
      <c r="M651" s="35">
        <v>25001</v>
      </c>
      <c r="N651" s="35">
        <v>10361</v>
      </c>
      <c r="O651" s="35">
        <v>3619</v>
      </c>
      <c r="P651" s="36">
        <v>10158</v>
      </c>
      <c r="Q651" s="37">
        <v>12398</v>
      </c>
      <c r="R651" s="37">
        <v>14296</v>
      </c>
    </row>
    <row r="652" spans="1:18" s="31" customFormat="1" x14ac:dyDescent="0.25">
      <c r="A652" s="29"/>
      <c r="B652" s="32"/>
      <c r="C652" s="33"/>
      <c r="D652" s="34"/>
      <c r="E652" s="23" t="s">
        <v>628</v>
      </c>
      <c r="F652" s="24"/>
      <c r="G652" s="30" t="s">
        <v>1</v>
      </c>
      <c r="H652" s="26">
        <f>SUM(H653:H655)</f>
        <v>4050069</v>
      </c>
      <c r="I652" s="26">
        <f t="shared" ref="I652:R652" si="202">SUM(I653:I655)</f>
        <v>10098351</v>
      </c>
      <c r="J652" s="26">
        <f t="shared" si="202"/>
        <v>7056453</v>
      </c>
      <c r="K652" s="26">
        <f t="shared" si="202"/>
        <v>6651175</v>
      </c>
      <c r="L652" s="26">
        <f t="shared" si="202"/>
        <v>6718418</v>
      </c>
      <c r="M652" s="26">
        <f t="shared" si="202"/>
        <v>9134117</v>
      </c>
      <c r="N652" s="26">
        <f t="shared" si="202"/>
        <v>9320624</v>
      </c>
      <c r="O652" s="26">
        <f t="shared" si="202"/>
        <v>3364274</v>
      </c>
      <c r="P652" s="27">
        <f t="shared" si="202"/>
        <v>9994287</v>
      </c>
      <c r="Q652" s="26">
        <f t="shared" si="202"/>
        <v>12198090</v>
      </c>
      <c r="R652" s="26">
        <f t="shared" si="202"/>
        <v>14066037</v>
      </c>
    </row>
    <row r="653" spans="1:18" s="31" customFormat="1" x14ac:dyDescent="0.25">
      <c r="A653" s="29"/>
      <c r="B653" s="32"/>
      <c r="C653" s="33"/>
      <c r="D653" s="34"/>
      <c r="E653" s="34"/>
      <c r="F653" s="24" t="s">
        <v>629</v>
      </c>
      <c r="G653" s="30" t="s">
        <v>20</v>
      </c>
      <c r="H653" s="35">
        <v>832525</v>
      </c>
      <c r="I653" s="35">
        <v>2078753</v>
      </c>
      <c r="J653" s="35">
        <v>1064915</v>
      </c>
      <c r="K653" s="35">
        <v>1039699</v>
      </c>
      <c r="L653" s="35">
        <v>838740</v>
      </c>
      <c r="M653" s="35">
        <v>1567031</v>
      </c>
      <c r="N653" s="35">
        <v>1671012</v>
      </c>
      <c r="O653" s="35">
        <v>506777</v>
      </c>
      <c r="P653" s="36">
        <v>1534428</v>
      </c>
      <c r="Q653" s="37">
        <v>1872779</v>
      </c>
      <c r="R653" s="37">
        <v>2159566</v>
      </c>
    </row>
    <row r="654" spans="1:18" s="31" customFormat="1" x14ac:dyDescent="0.25">
      <c r="A654" s="29"/>
      <c r="B654" s="32"/>
      <c r="C654" s="33"/>
      <c r="D654" s="34"/>
      <c r="E654" s="34"/>
      <c r="F654" s="24" t="s">
        <v>630</v>
      </c>
      <c r="G654" s="30" t="s">
        <v>20</v>
      </c>
      <c r="H654" s="35">
        <v>2386794</v>
      </c>
      <c r="I654" s="35">
        <v>6670237</v>
      </c>
      <c r="J654" s="35">
        <v>5163173</v>
      </c>
      <c r="K654" s="35">
        <v>4180336</v>
      </c>
      <c r="L654" s="35">
        <v>4316449</v>
      </c>
      <c r="M654" s="35">
        <v>5571563</v>
      </c>
      <c r="N654" s="35">
        <v>5713496</v>
      </c>
      <c r="O654" s="35">
        <v>2252375</v>
      </c>
      <c r="P654" s="36">
        <v>6633989</v>
      </c>
      <c r="Q654" s="37">
        <v>8096825</v>
      </c>
      <c r="R654" s="37">
        <v>9336727</v>
      </c>
    </row>
    <row r="655" spans="1:18" s="31" customFormat="1" x14ac:dyDescent="0.25">
      <c r="A655" s="29"/>
      <c r="B655" s="32"/>
      <c r="C655" s="33"/>
      <c r="D655" s="34"/>
      <c r="E655" s="34"/>
      <c r="F655" s="24" t="s">
        <v>631</v>
      </c>
      <c r="G655" s="30" t="s">
        <v>20</v>
      </c>
      <c r="H655" s="35">
        <v>830750</v>
      </c>
      <c r="I655" s="35">
        <v>1349361</v>
      </c>
      <c r="J655" s="35">
        <v>828365</v>
      </c>
      <c r="K655" s="35">
        <v>1431140</v>
      </c>
      <c r="L655" s="35">
        <v>1563229</v>
      </c>
      <c r="M655" s="35">
        <v>1995523</v>
      </c>
      <c r="N655" s="35">
        <v>1936116</v>
      </c>
      <c r="O655" s="35">
        <v>605122</v>
      </c>
      <c r="P655" s="36">
        <v>1825870</v>
      </c>
      <c r="Q655" s="37">
        <v>2228486</v>
      </c>
      <c r="R655" s="37">
        <v>2569744</v>
      </c>
    </row>
    <row r="656" spans="1:18" s="31" customFormat="1" x14ac:dyDescent="0.25">
      <c r="A656" s="29"/>
      <c r="B656" s="32"/>
      <c r="C656" s="33"/>
      <c r="D656" s="34"/>
      <c r="E656" s="23" t="s">
        <v>632</v>
      </c>
      <c r="F656" s="24"/>
      <c r="G656" s="30" t="s">
        <v>1</v>
      </c>
      <c r="H656" s="26">
        <f>SUM(H657:H659)</f>
        <v>18945034</v>
      </c>
      <c r="I656" s="26">
        <f t="shared" ref="I656:R656" si="203">SUM(I657:I659)</f>
        <v>16247627</v>
      </c>
      <c r="J656" s="26">
        <f t="shared" si="203"/>
        <v>15873692</v>
      </c>
      <c r="K656" s="26">
        <f t="shared" si="203"/>
        <v>14174735</v>
      </c>
      <c r="L656" s="26">
        <f t="shared" si="203"/>
        <v>22434284</v>
      </c>
      <c r="M656" s="26">
        <f t="shared" si="203"/>
        <v>15112531</v>
      </c>
      <c r="N656" s="26">
        <f t="shared" si="203"/>
        <v>16273588</v>
      </c>
      <c r="O656" s="26">
        <f t="shared" si="203"/>
        <v>5105536</v>
      </c>
      <c r="P656" s="27">
        <f t="shared" si="203"/>
        <v>35232870</v>
      </c>
      <c r="Q656" s="26">
        <f t="shared" si="203"/>
        <v>43001941</v>
      </c>
      <c r="R656" s="26">
        <f t="shared" si="203"/>
        <v>49587012</v>
      </c>
    </row>
    <row r="657" spans="1:18" s="31" customFormat="1" x14ac:dyDescent="0.25">
      <c r="A657" s="29"/>
      <c r="B657" s="32"/>
      <c r="C657" s="33"/>
      <c r="D657" s="34"/>
      <c r="E657" s="34"/>
      <c r="F657" s="24" t="s">
        <v>633</v>
      </c>
      <c r="G657" s="30" t="s">
        <v>20</v>
      </c>
      <c r="H657" s="35">
        <v>4354398</v>
      </c>
      <c r="I657" s="35">
        <v>3605315</v>
      </c>
      <c r="J657" s="35">
        <v>3731134</v>
      </c>
      <c r="K657" s="35">
        <v>2938433</v>
      </c>
      <c r="L657" s="35">
        <v>5107225</v>
      </c>
      <c r="M657" s="35">
        <v>3268596</v>
      </c>
      <c r="N657" s="35">
        <v>3714585</v>
      </c>
      <c r="O657" s="35">
        <v>1141005</v>
      </c>
      <c r="P657" s="36">
        <v>3302428</v>
      </c>
      <c r="Q657" s="37">
        <v>4030635</v>
      </c>
      <c r="R657" s="37">
        <v>4647863</v>
      </c>
    </row>
    <row r="658" spans="1:18" s="31" customFormat="1" x14ac:dyDescent="0.25">
      <c r="A658" s="29"/>
      <c r="B658" s="32"/>
      <c r="C658" s="33"/>
      <c r="D658" s="34"/>
      <c r="E658" s="34"/>
      <c r="F658" s="24" t="s">
        <v>634</v>
      </c>
      <c r="G658" s="30" t="s">
        <v>20</v>
      </c>
      <c r="H658" s="35">
        <v>14590636</v>
      </c>
      <c r="I658" s="35">
        <v>12642312</v>
      </c>
      <c r="J658" s="35">
        <v>12142558</v>
      </c>
      <c r="K658" s="35">
        <v>11236302</v>
      </c>
      <c r="L658" s="35">
        <v>17327059</v>
      </c>
      <c r="M658" s="35">
        <v>11843935</v>
      </c>
      <c r="N658" s="35">
        <v>12559003</v>
      </c>
      <c r="O658" s="35">
        <v>3964531</v>
      </c>
      <c r="P658" s="36">
        <v>11606430</v>
      </c>
      <c r="Q658" s="37">
        <v>14165721</v>
      </c>
      <c r="R658" s="37">
        <v>16334978</v>
      </c>
    </row>
    <row r="659" spans="1:18" s="31" customFormat="1" x14ac:dyDescent="0.25">
      <c r="A659" s="29"/>
      <c r="B659" s="32"/>
      <c r="C659" s="33"/>
      <c r="D659" s="34"/>
      <c r="E659" s="34"/>
      <c r="F659" s="24" t="s">
        <v>635</v>
      </c>
      <c r="G659" s="30" t="s">
        <v>20</v>
      </c>
      <c r="H659" s="35"/>
      <c r="I659" s="35"/>
      <c r="J659" s="35"/>
      <c r="K659" s="35"/>
      <c r="L659" s="35"/>
      <c r="M659" s="35"/>
      <c r="N659" s="35"/>
      <c r="O659" s="35"/>
      <c r="P659" s="36">
        <v>20324012</v>
      </c>
      <c r="Q659" s="37">
        <v>24805585</v>
      </c>
      <c r="R659" s="37">
        <v>28604171</v>
      </c>
    </row>
    <row r="660" spans="1:18" s="31" customFormat="1" x14ac:dyDescent="0.25">
      <c r="A660" s="29"/>
      <c r="B660" s="32"/>
      <c r="C660" s="33"/>
      <c r="D660" s="34"/>
      <c r="E660" s="23" t="s">
        <v>636</v>
      </c>
      <c r="F660" s="24"/>
      <c r="G660" s="30" t="s">
        <v>1</v>
      </c>
      <c r="H660" s="26">
        <f>SUM(H661:H662)</f>
        <v>11541470</v>
      </c>
      <c r="I660" s="26">
        <f t="shared" ref="I660:R660" si="204">SUM(I661:I662)</f>
        <v>13914596</v>
      </c>
      <c r="J660" s="26">
        <f t="shared" si="204"/>
        <v>12875673</v>
      </c>
      <c r="K660" s="26">
        <f t="shared" si="204"/>
        <v>15254113</v>
      </c>
      <c r="L660" s="26">
        <f t="shared" si="204"/>
        <v>17183392</v>
      </c>
      <c r="M660" s="26">
        <f t="shared" si="204"/>
        <v>16728922</v>
      </c>
      <c r="N660" s="26">
        <f t="shared" si="204"/>
        <v>16615841</v>
      </c>
      <c r="O660" s="26">
        <f t="shared" si="204"/>
        <v>7303744</v>
      </c>
      <c r="P660" s="27">
        <f t="shared" si="204"/>
        <v>20324012</v>
      </c>
      <c r="Q660" s="26">
        <f t="shared" si="204"/>
        <v>24805585</v>
      </c>
      <c r="R660" s="26">
        <f t="shared" si="204"/>
        <v>28604171</v>
      </c>
    </row>
    <row r="661" spans="1:18" s="31" customFormat="1" x14ac:dyDescent="0.25">
      <c r="A661" s="29"/>
      <c r="B661" s="32"/>
      <c r="C661" s="33"/>
      <c r="D661" s="34"/>
      <c r="E661" s="34"/>
      <c r="F661" s="24" t="s">
        <v>637</v>
      </c>
      <c r="G661" s="30" t="s">
        <v>20</v>
      </c>
      <c r="H661" s="35">
        <v>3390692</v>
      </c>
      <c r="I661" s="35">
        <v>3198785</v>
      </c>
      <c r="J661" s="35">
        <v>3050625</v>
      </c>
      <c r="K661" s="35">
        <v>3262386</v>
      </c>
      <c r="L661" s="35">
        <v>3482611</v>
      </c>
      <c r="M661" s="35">
        <v>3755760</v>
      </c>
      <c r="N661" s="35">
        <v>3654764</v>
      </c>
      <c r="O661" s="35">
        <v>1703070</v>
      </c>
      <c r="P661" s="36">
        <v>4825608</v>
      </c>
      <c r="Q661" s="36">
        <v>5889685</v>
      </c>
      <c r="R661" s="37">
        <v>6791598</v>
      </c>
    </row>
    <row r="662" spans="1:18" s="31" customFormat="1" x14ac:dyDescent="0.25">
      <c r="A662" s="29"/>
      <c r="B662" s="32"/>
      <c r="C662" s="33"/>
      <c r="D662" s="34"/>
      <c r="E662" s="34"/>
      <c r="F662" s="24" t="s">
        <v>638</v>
      </c>
      <c r="G662" s="30" t="s">
        <v>20</v>
      </c>
      <c r="H662" s="35">
        <v>8150778</v>
      </c>
      <c r="I662" s="35">
        <v>10715811</v>
      </c>
      <c r="J662" s="35">
        <v>9825048</v>
      </c>
      <c r="K662" s="35">
        <v>11991727</v>
      </c>
      <c r="L662" s="35">
        <v>13700781</v>
      </c>
      <c r="M662" s="35">
        <v>12973162</v>
      </c>
      <c r="N662" s="35">
        <v>12961077</v>
      </c>
      <c r="O662" s="35">
        <v>5600674</v>
      </c>
      <c r="P662" s="36">
        <v>15498404</v>
      </c>
      <c r="Q662" s="37">
        <v>18915900</v>
      </c>
      <c r="R662" s="37">
        <v>21812573</v>
      </c>
    </row>
    <row r="663" spans="1:18" s="31" customFormat="1" x14ac:dyDescent="0.25">
      <c r="A663" s="29"/>
      <c r="B663" s="32"/>
      <c r="C663" s="33"/>
      <c r="D663" s="34"/>
      <c r="E663" s="23" t="s">
        <v>639</v>
      </c>
      <c r="F663" s="24"/>
      <c r="G663" s="30" t="s">
        <v>1</v>
      </c>
      <c r="H663" s="26">
        <f>SUM(H664:H665)</f>
        <v>2049676</v>
      </c>
      <c r="I663" s="26">
        <f t="shared" ref="I663:R663" si="205">SUM(I664:I665)</f>
        <v>900148</v>
      </c>
      <c r="J663" s="26">
        <f t="shared" si="205"/>
        <v>944400</v>
      </c>
      <c r="K663" s="26">
        <f t="shared" si="205"/>
        <v>1416829</v>
      </c>
      <c r="L663" s="26">
        <f t="shared" si="205"/>
        <v>2030003</v>
      </c>
      <c r="M663" s="26">
        <f t="shared" si="205"/>
        <v>1452543</v>
      </c>
      <c r="N663" s="26">
        <f t="shared" si="205"/>
        <v>1360022</v>
      </c>
      <c r="O663" s="26">
        <f t="shared" si="205"/>
        <v>414241</v>
      </c>
      <c r="P663" s="27">
        <f t="shared" si="205"/>
        <v>1184293</v>
      </c>
      <c r="Q663" s="26">
        <f t="shared" si="205"/>
        <v>1445436</v>
      </c>
      <c r="R663" s="26">
        <f t="shared" si="205"/>
        <v>1666782</v>
      </c>
    </row>
    <row r="664" spans="1:18" s="31" customFormat="1" x14ac:dyDescent="0.25">
      <c r="A664" s="29"/>
      <c r="B664" s="32"/>
      <c r="C664" s="33"/>
      <c r="D664" s="34"/>
      <c r="E664" s="34"/>
      <c r="F664" s="24" t="s">
        <v>640</v>
      </c>
      <c r="G664" s="30" t="s">
        <v>20</v>
      </c>
      <c r="H664" s="35">
        <v>200523</v>
      </c>
      <c r="I664" s="35">
        <v>181375</v>
      </c>
      <c r="J664" s="35">
        <v>211094</v>
      </c>
      <c r="K664" s="35">
        <v>168144</v>
      </c>
      <c r="L664" s="35">
        <v>183998</v>
      </c>
      <c r="M664" s="35">
        <v>227085</v>
      </c>
      <c r="N664" s="35">
        <v>259808</v>
      </c>
      <c r="O664" s="35">
        <v>75443</v>
      </c>
      <c r="P664" s="36">
        <v>208338</v>
      </c>
      <c r="Q664" s="37">
        <v>254277</v>
      </c>
      <c r="R664" s="37">
        <v>293216</v>
      </c>
    </row>
    <row r="665" spans="1:18" s="31" customFormat="1" x14ac:dyDescent="0.25">
      <c r="A665" s="29"/>
      <c r="B665" s="32"/>
      <c r="C665" s="33"/>
      <c r="D665" s="34"/>
      <c r="E665" s="34"/>
      <c r="F665" s="24" t="s">
        <v>641</v>
      </c>
      <c r="G665" s="30" t="s">
        <v>20</v>
      </c>
      <c r="H665" s="35">
        <v>1849153</v>
      </c>
      <c r="I665" s="35">
        <v>718773</v>
      </c>
      <c r="J665" s="35">
        <v>733306</v>
      </c>
      <c r="K665" s="35">
        <v>1248685</v>
      </c>
      <c r="L665" s="35">
        <v>1846005</v>
      </c>
      <c r="M665" s="35">
        <v>1225458</v>
      </c>
      <c r="N665" s="35">
        <v>1100214</v>
      </c>
      <c r="O665" s="35">
        <v>338798</v>
      </c>
      <c r="P665" s="36">
        <v>975955</v>
      </c>
      <c r="Q665" s="37">
        <v>1191159</v>
      </c>
      <c r="R665" s="37">
        <v>1373566</v>
      </c>
    </row>
    <row r="666" spans="1:18" s="31" customFormat="1" x14ac:dyDescent="0.25">
      <c r="A666" s="29"/>
      <c r="B666" s="32"/>
      <c r="C666" s="33"/>
      <c r="D666" s="34"/>
      <c r="E666" s="23" t="s">
        <v>642</v>
      </c>
      <c r="F666" s="24"/>
      <c r="G666" s="30" t="s">
        <v>1</v>
      </c>
      <c r="H666" s="26">
        <f>SUM(H667:H669)</f>
        <v>4800103</v>
      </c>
      <c r="I666" s="26">
        <f t="shared" ref="I666:R666" si="206">SUM(I667:I669)</f>
        <v>5318110</v>
      </c>
      <c r="J666" s="26">
        <f t="shared" si="206"/>
        <v>5784830</v>
      </c>
      <c r="K666" s="26">
        <f t="shared" si="206"/>
        <v>3975720</v>
      </c>
      <c r="L666" s="26">
        <f t="shared" si="206"/>
        <v>4842361</v>
      </c>
      <c r="M666" s="26">
        <f t="shared" si="206"/>
        <v>5386231</v>
      </c>
      <c r="N666" s="26">
        <f t="shared" si="206"/>
        <v>6020315</v>
      </c>
      <c r="O666" s="26">
        <f t="shared" si="206"/>
        <v>1529903</v>
      </c>
      <c r="P666" s="27">
        <f t="shared" si="206"/>
        <v>4541190</v>
      </c>
      <c r="Q666" s="26">
        <f t="shared" si="206"/>
        <v>5542550</v>
      </c>
      <c r="R666" s="26">
        <f t="shared" si="206"/>
        <v>6391305</v>
      </c>
    </row>
    <row r="667" spans="1:18" s="31" customFormat="1" x14ac:dyDescent="0.25">
      <c r="A667" s="29"/>
      <c r="B667" s="32"/>
      <c r="C667" s="33"/>
      <c r="D667" s="34"/>
      <c r="E667" s="34"/>
      <c r="F667" s="24" t="s">
        <v>643</v>
      </c>
      <c r="G667" s="30" t="s">
        <v>99</v>
      </c>
      <c r="H667" s="35">
        <v>660233</v>
      </c>
      <c r="I667" s="35">
        <v>954442</v>
      </c>
      <c r="J667" s="35">
        <v>1148225</v>
      </c>
      <c r="K667" s="35">
        <v>534152</v>
      </c>
      <c r="L667" s="35">
        <v>139195</v>
      </c>
      <c r="M667" s="35">
        <v>950795</v>
      </c>
      <c r="N667" s="35">
        <v>1156012</v>
      </c>
      <c r="O667" s="35">
        <v>269645</v>
      </c>
      <c r="P667" s="36">
        <v>794882</v>
      </c>
      <c r="Q667" s="37">
        <v>970158</v>
      </c>
      <c r="R667" s="37">
        <v>1118723</v>
      </c>
    </row>
    <row r="668" spans="1:18" s="31" customFormat="1" x14ac:dyDescent="0.25">
      <c r="A668" s="29"/>
      <c r="B668" s="32"/>
      <c r="C668" s="33"/>
      <c r="D668" s="34"/>
      <c r="E668" s="34"/>
      <c r="F668" s="24" t="s">
        <v>644</v>
      </c>
      <c r="G668" s="30" t="s">
        <v>99</v>
      </c>
      <c r="H668" s="35">
        <v>2993926</v>
      </c>
      <c r="I668" s="35">
        <v>3492375</v>
      </c>
      <c r="J668" s="35">
        <v>3506624</v>
      </c>
      <c r="K668" s="35">
        <v>2315908</v>
      </c>
      <c r="L668" s="35">
        <v>2968176</v>
      </c>
      <c r="M668" s="35">
        <v>3166647</v>
      </c>
      <c r="N668" s="35">
        <v>3530596</v>
      </c>
      <c r="O668" s="35">
        <v>961347</v>
      </c>
      <c r="P668" s="36">
        <v>2867955</v>
      </c>
      <c r="Q668" s="37">
        <v>3500357</v>
      </c>
      <c r="R668" s="37">
        <v>4036381</v>
      </c>
    </row>
    <row r="669" spans="1:18" s="31" customFormat="1" x14ac:dyDescent="0.25">
      <c r="A669" s="29"/>
      <c r="B669" s="32"/>
      <c r="C669" s="33"/>
      <c r="D669" s="34"/>
      <c r="E669" s="34"/>
      <c r="F669" s="24" t="s">
        <v>645</v>
      </c>
      <c r="G669" s="30" t="s">
        <v>99</v>
      </c>
      <c r="H669" s="35">
        <v>1145944</v>
      </c>
      <c r="I669" s="35">
        <v>871293</v>
      </c>
      <c r="J669" s="35">
        <v>1129981</v>
      </c>
      <c r="K669" s="35">
        <v>1125660</v>
      </c>
      <c r="L669" s="35">
        <v>1734990</v>
      </c>
      <c r="M669" s="35">
        <v>1268789</v>
      </c>
      <c r="N669" s="35">
        <v>1333707</v>
      </c>
      <c r="O669" s="35">
        <v>298911</v>
      </c>
      <c r="P669" s="36">
        <v>878353</v>
      </c>
      <c r="Q669" s="37">
        <v>1072035</v>
      </c>
      <c r="R669" s="37">
        <v>1236201</v>
      </c>
    </row>
    <row r="670" spans="1:18" s="31" customFormat="1" x14ac:dyDescent="0.25">
      <c r="A670" s="29"/>
      <c r="B670" s="32"/>
      <c r="C670" s="33"/>
      <c r="D670" s="34"/>
      <c r="E670" s="23" t="s">
        <v>646</v>
      </c>
      <c r="F670" s="24"/>
      <c r="G670" s="30" t="s">
        <v>1</v>
      </c>
      <c r="H670" s="26">
        <f>SUM(H671:H673)</f>
        <v>17240</v>
      </c>
      <c r="I670" s="26">
        <f t="shared" ref="I670:R670" si="207">SUM(I671:I673)</f>
        <v>1053297</v>
      </c>
      <c r="J670" s="26">
        <f t="shared" si="207"/>
        <v>1026615</v>
      </c>
      <c r="K670" s="26">
        <f t="shared" si="207"/>
        <v>1246730</v>
      </c>
      <c r="L670" s="26">
        <f t="shared" si="207"/>
        <v>1573049</v>
      </c>
      <c r="M670" s="26">
        <f t="shared" si="207"/>
        <v>1061585</v>
      </c>
      <c r="N670" s="26">
        <f t="shared" si="207"/>
        <v>1116421</v>
      </c>
      <c r="O670" s="26">
        <f t="shared" si="207"/>
        <v>312852</v>
      </c>
      <c r="P670" s="27">
        <f t="shared" si="207"/>
        <v>885569</v>
      </c>
      <c r="Q670" s="26">
        <f t="shared" si="207"/>
        <v>1080842</v>
      </c>
      <c r="R670" s="26">
        <f t="shared" si="207"/>
        <v>1246356</v>
      </c>
    </row>
    <row r="671" spans="1:18" s="31" customFormat="1" x14ac:dyDescent="0.25">
      <c r="A671" s="29"/>
      <c r="B671" s="32"/>
      <c r="C671" s="33"/>
      <c r="D671" s="34"/>
      <c r="E671" s="34"/>
      <c r="F671" s="24" t="s">
        <v>647</v>
      </c>
      <c r="G671" s="30" t="s">
        <v>20</v>
      </c>
      <c r="H671" s="35">
        <v>1310</v>
      </c>
      <c r="I671" s="35">
        <v>85945</v>
      </c>
      <c r="J671" s="35">
        <v>85242</v>
      </c>
      <c r="K671" s="35">
        <v>94887</v>
      </c>
      <c r="L671" s="35">
        <v>120864</v>
      </c>
      <c r="M671" s="35">
        <v>78514</v>
      </c>
      <c r="N671" s="35">
        <v>82758</v>
      </c>
      <c r="O671" s="35">
        <v>22627</v>
      </c>
      <c r="P671" s="36">
        <v>64058</v>
      </c>
      <c r="Q671" s="37">
        <v>78183</v>
      </c>
      <c r="R671" s="37">
        <v>90156</v>
      </c>
    </row>
    <row r="672" spans="1:18" s="31" customFormat="1" x14ac:dyDescent="0.25">
      <c r="A672" s="29"/>
      <c r="B672" s="32"/>
      <c r="C672" s="33"/>
      <c r="D672" s="34"/>
      <c r="E672" s="34"/>
      <c r="F672" s="24" t="s">
        <v>648</v>
      </c>
      <c r="G672" s="30" t="s">
        <v>20</v>
      </c>
      <c r="H672" s="35">
        <v>15772</v>
      </c>
      <c r="I672" s="35">
        <v>956614</v>
      </c>
      <c r="J672" s="35">
        <v>931432</v>
      </c>
      <c r="K672" s="35">
        <v>1131443</v>
      </c>
      <c r="L672" s="35">
        <v>1431562</v>
      </c>
      <c r="M672" s="35">
        <v>966315</v>
      </c>
      <c r="N672" s="35">
        <v>1015281</v>
      </c>
      <c r="O672" s="35">
        <v>286237</v>
      </c>
      <c r="P672" s="36">
        <v>809880</v>
      </c>
      <c r="Q672" s="37">
        <v>988464</v>
      </c>
      <c r="R672" s="37">
        <v>1139831</v>
      </c>
    </row>
    <row r="673" spans="1:18" s="31" customFormat="1" x14ac:dyDescent="0.25">
      <c r="A673" s="29"/>
      <c r="B673" s="32"/>
      <c r="C673" s="33"/>
      <c r="D673" s="34"/>
      <c r="E673" s="34"/>
      <c r="F673" s="24" t="s">
        <v>649</v>
      </c>
      <c r="G673" s="30" t="s">
        <v>20</v>
      </c>
      <c r="H673" s="38">
        <v>158</v>
      </c>
      <c r="I673" s="35">
        <v>10738</v>
      </c>
      <c r="J673" s="35">
        <v>9941</v>
      </c>
      <c r="K673" s="35">
        <v>20400</v>
      </c>
      <c r="L673" s="35">
        <v>20623</v>
      </c>
      <c r="M673" s="35">
        <v>16756</v>
      </c>
      <c r="N673" s="35">
        <v>18382</v>
      </c>
      <c r="O673" s="35">
        <v>3988</v>
      </c>
      <c r="P673" s="36">
        <v>11631</v>
      </c>
      <c r="Q673" s="37">
        <v>14195</v>
      </c>
      <c r="R673" s="37">
        <v>16369</v>
      </c>
    </row>
    <row r="674" spans="1:18" s="31" customFormat="1" x14ac:dyDescent="0.25">
      <c r="A674" s="29"/>
      <c r="B674" s="32"/>
      <c r="C674" s="33"/>
      <c r="D674" s="34"/>
      <c r="E674" s="23" t="s">
        <v>650</v>
      </c>
      <c r="F674" s="24"/>
      <c r="G674" s="30" t="s">
        <v>1</v>
      </c>
      <c r="H674" s="26">
        <f>SUM(H675:H677)</f>
        <v>1964532</v>
      </c>
      <c r="I674" s="26">
        <f t="shared" ref="I674:R674" si="208">SUM(I675:I677)</f>
        <v>5951700</v>
      </c>
      <c r="J674" s="26">
        <f t="shared" si="208"/>
        <v>1699346</v>
      </c>
      <c r="K674" s="26">
        <f t="shared" si="208"/>
        <v>1508825</v>
      </c>
      <c r="L674" s="26">
        <f t="shared" si="208"/>
        <v>2644698</v>
      </c>
      <c r="M674" s="26">
        <f t="shared" si="208"/>
        <v>2076317</v>
      </c>
      <c r="N674" s="26">
        <f t="shared" si="208"/>
        <v>921136</v>
      </c>
      <c r="O674" s="26">
        <f t="shared" si="208"/>
        <v>568060</v>
      </c>
      <c r="P674" s="27">
        <f t="shared" si="208"/>
        <v>1973858</v>
      </c>
      <c r="Q674" s="26">
        <f t="shared" si="208"/>
        <v>2409106</v>
      </c>
      <c r="R674" s="26">
        <f t="shared" si="208"/>
        <v>2778023</v>
      </c>
    </row>
    <row r="675" spans="1:18" s="31" customFormat="1" x14ac:dyDescent="0.25">
      <c r="A675" s="29"/>
      <c r="B675" s="32"/>
      <c r="C675" s="33"/>
      <c r="D675" s="34"/>
      <c r="E675" s="34"/>
      <c r="F675" s="24" t="s">
        <v>651</v>
      </c>
      <c r="G675" s="30" t="s">
        <v>20</v>
      </c>
      <c r="H675" s="35">
        <v>697760</v>
      </c>
      <c r="I675" s="35">
        <v>3285729</v>
      </c>
      <c r="J675" s="35">
        <v>325067</v>
      </c>
      <c r="K675" s="35">
        <v>649882</v>
      </c>
      <c r="L675" s="35">
        <v>1188475</v>
      </c>
      <c r="M675" s="35">
        <v>618075</v>
      </c>
      <c r="N675" s="35">
        <v>189909</v>
      </c>
      <c r="O675" s="35">
        <v>111871</v>
      </c>
      <c r="P675" s="36">
        <v>384154</v>
      </c>
      <c r="Q675" s="37">
        <v>468862</v>
      </c>
      <c r="R675" s="37">
        <v>540661</v>
      </c>
    </row>
    <row r="676" spans="1:18" s="31" customFormat="1" x14ac:dyDescent="0.25">
      <c r="A676" s="29"/>
      <c r="B676" s="32"/>
      <c r="C676" s="33"/>
      <c r="D676" s="34"/>
      <c r="E676" s="34"/>
      <c r="F676" s="24" t="s">
        <v>652</v>
      </c>
      <c r="G676" s="30" t="s">
        <v>20</v>
      </c>
      <c r="H676" s="35">
        <v>1157780</v>
      </c>
      <c r="I676" s="35">
        <v>2355365</v>
      </c>
      <c r="J676" s="35">
        <v>1060818</v>
      </c>
      <c r="K676" s="35">
        <v>645541</v>
      </c>
      <c r="L676" s="35">
        <v>1049005</v>
      </c>
      <c r="M676" s="35">
        <v>1042885</v>
      </c>
      <c r="N676" s="35">
        <v>564895</v>
      </c>
      <c r="O676" s="35">
        <v>306801</v>
      </c>
      <c r="P676" s="36">
        <v>1071462</v>
      </c>
      <c r="Q676" s="37">
        <v>1307726</v>
      </c>
      <c r="R676" s="37">
        <v>1507984</v>
      </c>
    </row>
    <row r="677" spans="1:18" s="31" customFormat="1" x14ac:dyDescent="0.25">
      <c r="A677" s="29"/>
      <c r="B677" s="32"/>
      <c r="C677" s="33"/>
      <c r="D677" s="34"/>
      <c r="E677" s="34"/>
      <c r="F677" s="24" t="s">
        <v>653</v>
      </c>
      <c r="G677" s="30" t="s">
        <v>20</v>
      </c>
      <c r="H677" s="35">
        <v>108992</v>
      </c>
      <c r="I677" s="35">
        <v>310606</v>
      </c>
      <c r="J677" s="35">
        <v>313461</v>
      </c>
      <c r="K677" s="35">
        <v>213402</v>
      </c>
      <c r="L677" s="35">
        <v>407218</v>
      </c>
      <c r="M677" s="35">
        <v>415357</v>
      </c>
      <c r="N677" s="35">
        <v>166332</v>
      </c>
      <c r="O677" s="35">
        <v>149388</v>
      </c>
      <c r="P677" s="36">
        <v>518242</v>
      </c>
      <c r="Q677" s="37">
        <v>632518</v>
      </c>
      <c r="R677" s="37">
        <v>729378</v>
      </c>
    </row>
    <row r="678" spans="1:18" s="31" customFormat="1" x14ac:dyDescent="0.25">
      <c r="A678" s="29"/>
      <c r="B678" s="32"/>
      <c r="C678" s="33"/>
      <c r="D678" s="23" t="s">
        <v>654</v>
      </c>
      <c r="E678" s="23"/>
      <c r="F678" s="24"/>
      <c r="G678" s="30" t="s">
        <v>1</v>
      </c>
      <c r="H678" s="26">
        <f>H679+H682+H686+H690+H694+H696+H701+H706+H710</f>
        <v>245933</v>
      </c>
      <c r="I678" s="26">
        <f t="shared" ref="I678:R678" si="209">I679+I682+I686+I690+I694+I696+I701+I706+I710</f>
        <v>1747973</v>
      </c>
      <c r="J678" s="26">
        <f t="shared" si="209"/>
        <v>175976</v>
      </c>
      <c r="K678" s="26">
        <f t="shared" si="209"/>
        <v>2896482</v>
      </c>
      <c r="L678" s="26">
        <f t="shared" si="209"/>
        <v>226080</v>
      </c>
      <c r="M678" s="26">
        <f t="shared" si="209"/>
        <v>2094793</v>
      </c>
      <c r="N678" s="26">
        <f t="shared" si="209"/>
        <v>1865256</v>
      </c>
      <c r="O678" s="26">
        <f t="shared" si="209"/>
        <v>1051967</v>
      </c>
      <c r="P678" s="27">
        <f t="shared" si="209"/>
        <v>2571978.3801269401</v>
      </c>
      <c r="Q678" s="26">
        <f t="shared" si="209"/>
        <v>2751788.2435776163</v>
      </c>
      <c r="R678" s="26">
        <f t="shared" si="209"/>
        <v>2941605.2207254786</v>
      </c>
    </row>
    <row r="679" spans="1:18" s="31" customFormat="1" x14ac:dyDescent="0.25">
      <c r="A679" s="29"/>
      <c r="B679" s="32"/>
      <c r="C679" s="33"/>
      <c r="D679" s="34"/>
      <c r="E679" s="23" t="s">
        <v>655</v>
      </c>
      <c r="F679" s="24"/>
      <c r="G679" s="30" t="s">
        <v>1</v>
      </c>
      <c r="H679" s="42">
        <f>SUM(H680:H681)</f>
        <v>0</v>
      </c>
      <c r="I679" s="42">
        <f t="shared" ref="I679:R679" si="210">SUM(I680:I681)</f>
        <v>0</v>
      </c>
      <c r="J679" s="42">
        <f t="shared" si="210"/>
        <v>0</v>
      </c>
      <c r="K679" s="42">
        <f t="shared" si="210"/>
        <v>478</v>
      </c>
      <c r="L679" s="42">
        <f t="shared" si="210"/>
        <v>0</v>
      </c>
      <c r="M679" s="42">
        <f t="shared" si="210"/>
        <v>0</v>
      </c>
      <c r="N679" s="42">
        <f t="shared" si="210"/>
        <v>524</v>
      </c>
      <c r="O679" s="42">
        <f t="shared" si="210"/>
        <v>0</v>
      </c>
      <c r="P679" s="43">
        <f t="shared" si="210"/>
        <v>0</v>
      </c>
      <c r="Q679" s="42">
        <f t="shared" si="210"/>
        <v>0</v>
      </c>
      <c r="R679" s="42">
        <f t="shared" si="210"/>
        <v>0</v>
      </c>
    </row>
    <row r="680" spans="1:18" s="31" customFormat="1" ht="21" x14ac:dyDescent="0.25">
      <c r="A680" s="29"/>
      <c r="B680" s="32"/>
      <c r="C680" s="33"/>
      <c r="D680" s="34"/>
      <c r="E680" s="34"/>
      <c r="F680" s="24" t="s">
        <v>656</v>
      </c>
      <c r="G680" s="30" t="s">
        <v>20</v>
      </c>
      <c r="H680" s="38"/>
      <c r="I680" s="38"/>
      <c r="J680" s="38">
        <v>0</v>
      </c>
      <c r="K680" s="38">
        <v>410</v>
      </c>
      <c r="L680" s="38"/>
      <c r="M680" s="38"/>
      <c r="N680" s="38">
        <v>449</v>
      </c>
      <c r="O680" s="38">
        <v>0</v>
      </c>
      <c r="P680" s="58"/>
      <c r="Q680" s="59"/>
      <c r="R680" s="59"/>
    </row>
    <row r="681" spans="1:18" s="31" customFormat="1" ht="21" x14ac:dyDescent="0.25">
      <c r="A681" s="29"/>
      <c r="B681" s="32"/>
      <c r="C681" s="33"/>
      <c r="D681" s="34"/>
      <c r="E681" s="34"/>
      <c r="F681" s="24" t="s">
        <v>657</v>
      </c>
      <c r="G681" s="30" t="s">
        <v>20</v>
      </c>
      <c r="H681" s="38"/>
      <c r="I681" s="38"/>
      <c r="J681" s="38">
        <v>0</v>
      </c>
      <c r="K681" s="38">
        <v>68</v>
      </c>
      <c r="L681" s="38"/>
      <c r="M681" s="38"/>
      <c r="N681" s="38">
        <v>75</v>
      </c>
      <c r="O681" s="38">
        <v>0</v>
      </c>
      <c r="P681" s="58"/>
      <c r="Q681" s="59"/>
      <c r="R681" s="59"/>
    </row>
    <row r="682" spans="1:18" s="31" customFormat="1" x14ac:dyDescent="0.25">
      <c r="A682" s="29"/>
      <c r="B682" s="32"/>
      <c r="C682" s="33"/>
      <c r="D682" s="34"/>
      <c r="E682" s="23" t="s">
        <v>658</v>
      </c>
      <c r="F682" s="24"/>
      <c r="G682" s="30" t="s">
        <v>1</v>
      </c>
      <c r="H682" s="26">
        <f>SUM(H683:H685)</f>
        <v>0</v>
      </c>
      <c r="I682" s="26">
        <f t="shared" ref="I682:R682" si="211">SUM(I683:I685)</f>
        <v>0</v>
      </c>
      <c r="J682" s="26">
        <f t="shared" si="211"/>
        <v>0</v>
      </c>
      <c r="K682" s="26">
        <f t="shared" si="211"/>
        <v>0</v>
      </c>
      <c r="L682" s="26">
        <f t="shared" si="211"/>
        <v>23268</v>
      </c>
      <c r="M682" s="26">
        <f t="shared" si="211"/>
        <v>1121</v>
      </c>
      <c r="N682" s="26">
        <f t="shared" si="211"/>
        <v>0</v>
      </c>
      <c r="O682" s="26">
        <f t="shared" si="211"/>
        <v>893</v>
      </c>
      <c r="P682" s="27">
        <f t="shared" si="211"/>
        <v>1354.8131640000001</v>
      </c>
      <c r="Q682" s="26">
        <f t="shared" si="211"/>
        <v>1449.529656137852</v>
      </c>
      <c r="R682" s="26">
        <f t="shared" si="211"/>
        <v>1549.5174870534131</v>
      </c>
    </row>
    <row r="683" spans="1:18" s="31" customFormat="1" x14ac:dyDescent="0.25">
      <c r="A683" s="29"/>
      <c r="B683" s="32"/>
      <c r="C683" s="33"/>
      <c r="D683" s="34"/>
      <c r="E683" s="34"/>
      <c r="F683" s="24" t="s">
        <v>659</v>
      </c>
      <c r="G683" s="30" t="s">
        <v>150</v>
      </c>
      <c r="H683" s="38"/>
      <c r="I683" s="38"/>
      <c r="J683" s="38"/>
      <c r="K683" s="38"/>
      <c r="L683" s="35">
        <v>23268</v>
      </c>
      <c r="M683" s="38">
        <v>0</v>
      </c>
      <c r="N683" s="38"/>
      <c r="O683" s="38"/>
      <c r="P683" s="58"/>
      <c r="Q683" s="59"/>
      <c r="R683" s="59"/>
    </row>
    <row r="684" spans="1:18" s="31" customFormat="1" ht="21" x14ac:dyDescent="0.25">
      <c r="A684" s="29"/>
      <c r="B684" s="32"/>
      <c r="C684" s="33"/>
      <c r="D684" s="34"/>
      <c r="E684" s="34"/>
      <c r="F684" s="24" t="s">
        <v>660</v>
      </c>
      <c r="G684" s="30" t="s">
        <v>20</v>
      </c>
      <c r="H684" s="38"/>
      <c r="I684" s="38"/>
      <c r="J684" s="38"/>
      <c r="K684" s="38"/>
      <c r="L684" s="38">
        <v>0</v>
      </c>
      <c r="M684" s="38">
        <v>701</v>
      </c>
      <c r="N684" s="38">
        <v>0</v>
      </c>
      <c r="O684" s="38">
        <v>191</v>
      </c>
      <c r="P684" s="52">
        <f>((O684*3)+M684)/3*$P$2*$P$3</f>
        <v>454.21893971999998</v>
      </c>
      <c r="Q684" s="53">
        <f>P684*$Q$2*$Q$3</f>
        <v>485.97388997884826</v>
      </c>
      <c r="R684" s="53">
        <f>Q684*$R$2*$R$3</f>
        <v>519.4961259226443</v>
      </c>
    </row>
    <row r="685" spans="1:18" s="31" customFormat="1" ht="21" x14ac:dyDescent="0.25">
      <c r="A685" s="29"/>
      <c r="B685" s="32"/>
      <c r="C685" s="33"/>
      <c r="D685" s="34"/>
      <c r="E685" s="34"/>
      <c r="F685" s="24" t="s">
        <v>661</v>
      </c>
      <c r="G685" s="30" t="s">
        <v>20</v>
      </c>
      <c r="H685" s="38"/>
      <c r="I685" s="38"/>
      <c r="J685" s="38"/>
      <c r="K685" s="38"/>
      <c r="L685" s="38">
        <v>0</v>
      </c>
      <c r="M685" s="38">
        <v>420</v>
      </c>
      <c r="N685" s="38">
        <v>0</v>
      </c>
      <c r="O685" s="38">
        <v>702</v>
      </c>
      <c r="P685" s="52">
        <f>((O685*3)+M685)/3*$P$2*$P$3</f>
        <v>900.59422428000005</v>
      </c>
      <c r="Q685" s="53">
        <f>P685*$Q$2*$Q$3</f>
        <v>963.55576615900384</v>
      </c>
      <c r="R685" s="53">
        <f>Q685*$R$2*$R$3</f>
        <v>1030.0213611307688</v>
      </c>
    </row>
    <row r="686" spans="1:18" s="31" customFormat="1" x14ac:dyDescent="0.25">
      <c r="A686" s="29"/>
      <c r="B686" s="32"/>
      <c r="C686" s="33"/>
      <c r="D686" s="34"/>
      <c r="E686" s="23" t="s">
        <v>662</v>
      </c>
      <c r="F686" s="24"/>
      <c r="G686" s="30" t="s">
        <v>1</v>
      </c>
      <c r="H686" s="26">
        <f>SUM(H687:H689)</f>
        <v>0</v>
      </c>
      <c r="I686" s="26">
        <f t="shared" ref="I686:R686" si="212">SUM(I687:I689)</f>
        <v>10109</v>
      </c>
      <c r="J686" s="26">
        <f t="shared" si="212"/>
        <v>0</v>
      </c>
      <c r="K686" s="26">
        <f t="shared" si="212"/>
        <v>2601</v>
      </c>
      <c r="L686" s="26">
        <f t="shared" si="212"/>
        <v>0</v>
      </c>
      <c r="M686" s="26">
        <f t="shared" si="212"/>
        <v>36563</v>
      </c>
      <c r="N686" s="26">
        <f t="shared" si="212"/>
        <v>0</v>
      </c>
      <c r="O686" s="26">
        <f t="shared" si="212"/>
        <v>45637</v>
      </c>
      <c r="P686" s="27">
        <f t="shared" si="212"/>
        <v>61830.820566720009</v>
      </c>
      <c r="Q686" s="26">
        <f t="shared" si="212"/>
        <v>66153.48186475024</v>
      </c>
      <c r="R686" s="26">
        <f t="shared" si="212"/>
        <v>70716.715967039781</v>
      </c>
    </row>
    <row r="687" spans="1:18" s="31" customFormat="1" x14ac:dyDescent="0.25">
      <c r="A687" s="29"/>
      <c r="B687" s="32"/>
      <c r="C687" s="33"/>
      <c r="D687" s="34"/>
      <c r="E687" s="34"/>
      <c r="F687" s="24" t="s">
        <v>663</v>
      </c>
      <c r="G687" s="30" t="s">
        <v>20</v>
      </c>
      <c r="H687" s="38"/>
      <c r="I687" s="38"/>
      <c r="J687" s="38"/>
      <c r="K687" s="38"/>
      <c r="L687" s="38">
        <v>0</v>
      </c>
      <c r="M687" s="38">
        <v>44</v>
      </c>
      <c r="N687" s="38">
        <v>0</v>
      </c>
      <c r="O687" s="38">
        <v>2</v>
      </c>
      <c r="P687" s="58"/>
      <c r="Q687" s="59"/>
      <c r="R687" s="59"/>
    </row>
    <row r="688" spans="1:18" s="31" customFormat="1" x14ac:dyDescent="0.25">
      <c r="A688" s="29"/>
      <c r="B688" s="32"/>
      <c r="C688" s="33"/>
      <c r="D688" s="34"/>
      <c r="E688" s="34"/>
      <c r="F688" s="24" t="s">
        <v>664</v>
      </c>
      <c r="G688" s="30" t="s">
        <v>20</v>
      </c>
      <c r="H688" s="38">
        <v>0</v>
      </c>
      <c r="I688" s="35">
        <v>9260</v>
      </c>
      <c r="J688" s="38">
        <v>0</v>
      </c>
      <c r="K688" s="35">
        <v>2601</v>
      </c>
      <c r="L688" s="38">
        <v>0</v>
      </c>
      <c r="M688" s="35">
        <v>7238</v>
      </c>
      <c r="N688" s="38">
        <v>0</v>
      </c>
      <c r="O688" s="35">
        <v>18720</v>
      </c>
      <c r="P688" s="52">
        <f>((O688*3)+M688)/3*$P$2*$P$3</f>
        <v>22603.274992440001</v>
      </c>
      <c r="Q688" s="53">
        <f>P688*$Q$2*$Q$3</f>
        <v>24183.495036796725</v>
      </c>
      <c r="R688" s="53">
        <f>Q688*$R$2*$R$3</f>
        <v>25851.660432687448</v>
      </c>
    </row>
    <row r="689" spans="1:18" s="31" customFormat="1" x14ac:dyDescent="0.25">
      <c r="A689" s="29"/>
      <c r="B689" s="32"/>
      <c r="C689" s="33"/>
      <c r="D689" s="34"/>
      <c r="E689" s="34"/>
      <c r="F689" s="24" t="s">
        <v>665</v>
      </c>
      <c r="G689" s="30" t="s">
        <v>20</v>
      </c>
      <c r="H689" s="38">
        <v>0</v>
      </c>
      <c r="I689" s="38">
        <v>849</v>
      </c>
      <c r="J689" s="38"/>
      <c r="K689" s="38"/>
      <c r="L689" s="38">
        <v>0</v>
      </c>
      <c r="M689" s="35">
        <v>29281</v>
      </c>
      <c r="N689" s="38">
        <v>0</v>
      </c>
      <c r="O689" s="35">
        <v>26915</v>
      </c>
      <c r="P689" s="52">
        <f>((O689*3)+M689)/3*$P$2*$P$3</f>
        <v>39227.545574280004</v>
      </c>
      <c r="Q689" s="53">
        <f>P689*$Q$2*$Q$3</f>
        <v>41969.986827953508</v>
      </c>
      <c r="R689" s="53">
        <f>Q689*$R$2*$R$3</f>
        <v>44865.05553435233</v>
      </c>
    </row>
    <row r="690" spans="1:18" s="31" customFormat="1" x14ac:dyDescent="0.25">
      <c r="A690" s="29"/>
      <c r="B690" s="32"/>
      <c r="C690" s="33"/>
      <c r="D690" s="34"/>
      <c r="E690" s="23" t="s">
        <v>666</v>
      </c>
      <c r="F690" s="24"/>
      <c r="G690" s="30" t="s">
        <v>1</v>
      </c>
      <c r="H690" s="26">
        <f>SUM(H691:H693)</f>
        <v>0</v>
      </c>
      <c r="I690" s="26">
        <f t="shared" ref="I690:R690" si="213">SUM(I691:I693)</f>
        <v>28778</v>
      </c>
      <c r="J690" s="26">
        <f t="shared" si="213"/>
        <v>0</v>
      </c>
      <c r="K690" s="26">
        <f t="shared" si="213"/>
        <v>13453</v>
      </c>
      <c r="L690" s="26">
        <f t="shared" si="213"/>
        <v>0</v>
      </c>
      <c r="M690" s="26">
        <f t="shared" si="213"/>
        <v>21569</v>
      </c>
      <c r="N690" s="26">
        <f t="shared" si="213"/>
        <v>22700</v>
      </c>
      <c r="O690" s="26">
        <f t="shared" si="213"/>
        <v>4158</v>
      </c>
      <c r="P690" s="27">
        <f t="shared" si="213"/>
        <v>12137.34330054</v>
      </c>
      <c r="Q690" s="26">
        <f t="shared" si="213"/>
        <v>12985.878443131814</v>
      </c>
      <c r="R690" s="26">
        <f t="shared" si="213"/>
        <v>13881.637845199828</v>
      </c>
    </row>
    <row r="691" spans="1:18" s="31" customFormat="1" x14ac:dyDescent="0.25">
      <c r="A691" s="29"/>
      <c r="B691" s="32"/>
      <c r="C691" s="33"/>
      <c r="D691" s="34"/>
      <c r="E691" s="34"/>
      <c r="F691" s="24" t="s">
        <v>667</v>
      </c>
      <c r="G691" s="30" t="s">
        <v>20</v>
      </c>
      <c r="H691" s="38">
        <v>0</v>
      </c>
      <c r="I691" s="35">
        <v>1873</v>
      </c>
      <c r="J691" s="38">
        <v>0</v>
      </c>
      <c r="K691" s="35">
        <v>1117</v>
      </c>
      <c r="L691" s="38">
        <v>0</v>
      </c>
      <c r="M691" s="35">
        <v>1415</v>
      </c>
      <c r="N691" s="35">
        <v>1223</v>
      </c>
      <c r="O691" s="38">
        <v>305</v>
      </c>
      <c r="P691" s="52">
        <f t="shared" ref="P691:P693" si="214">((O691*3)+M691)/3*$P$2*$P$3</f>
        <v>830.71438739999985</v>
      </c>
      <c r="Q691" s="53">
        <f t="shared" ref="Q691:Q693" si="215">P691*$Q$2*$Q$3</f>
        <v>888.79055231610391</v>
      </c>
      <c r="R691" s="53">
        <f t="shared" ref="R691:R693" si="216">Q691*$R$2*$R$3</f>
        <v>950.09888021959262</v>
      </c>
    </row>
    <row r="692" spans="1:18" s="31" customFormat="1" x14ac:dyDescent="0.25">
      <c r="A692" s="29"/>
      <c r="B692" s="32"/>
      <c r="C692" s="33"/>
      <c r="D692" s="34"/>
      <c r="E692" s="34"/>
      <c r="F692" s="24" t="s">
        <v>668</v>
      </c>
      <c r="G692" s="30" t="s">
        <v>20</v>
      </c>
      <c r="H692" s="38">
        <v>0</v>
      </c>
      <c r="I692" s="35">
        <v>22602</v>
      </c>
      <c r="J692" s="38">
        <v>0</v>
      </c>
      <c r="K692" s="35">
        <v>10802</v>
      </c>
      <c r="L692" s="38">
        <v>0</v>
      </c>
      <c r="M692" s="35">
        <v>18222</v>
      </c>
      <c r="N692" s="35">
        <v>19798</v>
      </c>
      <c r="O692" s="35">
        <v>3675</v>
      </c>
      <c r="P692" s="52">
        <f t="shared" si="214"/>
        <v>10427.426475660001</v>
      </c>
      <c r="Q692" s="53">
        <f t="shared" si="215"/>
        <v>11156.419435016778</v>
      </c>
      <c r="R692" s="53">
        <f t="shared" si="216"/>
        <v>11925.983669434519</v>
      </c>
    </row>
    <row r="693" spans="1:18" s="31" customFormat="1" x14ac:dyDescent="0.25">
      <c r="A693" s="29"/>
      <c r="B693" s="32"/>
      <c r="C693" s="33"/>
      <c r="D693" s="34"/>
      <c r="E693" s="34"/>
      <c r="F693" s="24" t="s">
        <v>669</v>
      </c>
      <c r="G693" s="30" t="s">
        <v>20</v>
      </c>
      <c r="H693" s="38">
        <v>0</v>
      </c>
      <c r="I693" s="35">
        <v>4303</v>
      </c>
      <c r="J693" s="38">
        <v>0</v>
      </c>
      <c r="K693" s="35">
        <v>1534</v>
      </c>
      <c r="L693" s="38">
        <v>0</v>
      </c>
      <c r="M693" s="35">
        <v>1932</v>
      </c>
      <c r="N693" s="35">
        <v>1679</v>
      </c>
      <c r="O693" s="38">
        <v>178</v>
      </c>
      <c r="P693" s="52">
        <f t="shared" si="214"/>
        <v>879.20243747999996</v>
      </c>
      <c r="Q693" s="53">
        <f t="shared" si="215"/>
        <v>940.66845579893231</v>
      </c>
      <c r="R693" s="53">
        <f t="shared" si="216"/>
        <v>1005.5552955457148</v>
      </c>
    </row>
    <row r="694" spans="1:18" s="31" customFormat="1" x14ac:dyDescent="0.25">
      <c r="A694" s="29"/>
      <c r="B694" s="32"/>
      <c r="C694" s="33"/>
      <c r="D694" s="34"/>
      <c r="E694" s="23" t="s">
        <v>670</v>
      </c>
      <c r="F694" s="24"/>
      <c r="G694" s="30" t="s">
        <v>1</v>
      </c>
      <c r="H694" s="42">
        <f>H695</f>
        <v>0</v>
      </c>
      <c r="I694" s="42">
        <f t="shared" ref="I694:R694" si="217">I695</f>
        <v>565</v>
      </c>
      <c r="J694" s="42">
        <f t="shared" si="217"/>
        <v>0</v>
      </c>
      <c r="K694" s="42">
        <f t="shared" si="217"/>
        <v>0</v>
      </c>
      <c r="L694" s="42">
        <f t="shared" si="217"/>
        <v>0</v>
      </c>
      <c r="M694" s="42">
        <f t="shared" si="217"/>
        <v>0</v>
      </c>
      <c r="N694" s="42">
        <f t="shared" si="217"/>
        <v>0</v>
      </c>
      <c r="O694" s="42">
        <f t="shared" si="217"/>
        <v>0</v>
      </c>
      <c r="P694" s="43">
        <f t="shared" si="217"/>
        <v>0</v>
      </c>
      <c r="Q694" s="42">
        <f t="shared" si="217"/>
        <v>0</v>
      </c>
      <c r="R694" s="42">
        <f t="shared" si="217"/>
        <v>0</v>
      </c>
    </row>
    <row r="695" spans="1:18" s="31" customFormat="1" ht="21" x14ac:dyDescent="0.25">
      <c r="A695" s="29"/>
      <c r="B695" s="32"/>
      <c r="C695" s="33"/>
      <c r="D695" s="34"/>
      <c r="E695" s="34"/>
      <c r="F695" s="24" t="s">
        <v>671</v>
      </c>
      <c r="G695" s="30" t="s">
        <v>20</v>
      </c>
      <c r="H695" s="38">
        <v>0</v>
      </c>
      <c r="I695" s="38">
        <v>565</v>
      </c>
      <c r="J695" s="38"/>
      <c r="K695" s="38"/>
      <c r="L695" s="38"/>
      <c r="M695" s="38"/>
      <c r="N695" s="38"/>
      <c r="O695" s="38"/>
      <c r="P695" s="58"/>
      <c r="Q695" s="59"/>
      <c r="R695" s="59"/>
    </row>
    <row r="696" spans="1:18" s="31" customFormat="1" x14ac:dyDescent="0.25">
      <c r="A696" s="29"/>
      <c r="B696" s="32"/>
      <c r="C696" s="33"/>
      <c r="D696" s="34"/>
      <c r="E696" s="23" t="s">
        <v>672</v>
      </c>
      <c r="F696" s="24"/>
      <c r="G696" s="30" t="s">
        <v>1</v>
      </c>
      <c r="H696" s="26">
        <f>SUM(H697:H700)</f>
        <v>245933</v>
      </c>
      <c r="I696" s="26">
        <f t="shared" ref="I696:R696" si="218">SUM(I697:I700)</f>
        <v>0</v>
      </c>
      <c r="J696" s="26">
        <f t="shared" si="218"/>
        <v>175976</v>
      </c>
      <c r="K696" s="26">
        <f t="shared" si="218"/>
        <v>359876</v>
      </c>
      <c r="L696" s="26">
        <f t="shared" si="218"/>
        <v>202812</v>
      </c>
      <c r="M696" s="26">
        <f t="shared" si="218"/>
        <v>227115</v>
      </c>
      <c r="N696" s="26">
        <f t="shared" si="218"/>
        <v>438311</v>
      </c>
      <c r="O696" s="26">
        <f t="shared" si="218"/>
        <v>68538</v>
      </c>
      <c r="P696" s="27">
        <f t="shared" si="218"/>
        <v>231421.16275443</v>
      </c>
      <c r="Q696" s="26">
        <f t="shared" si="218"/>
        <v>247600.07312008284</v>
      </c>
      <c r="R696" s="26">
        <f t="shared" si="218"/>
        <v>264679.40236386959</v>
      </c>
    </row>
    <row r="697" spans="1:18" s="31" customFormat="1" x14ac:dyDescent="0.25">
      <c r="A697" s="29"/>
      <c r="B697" s="32"/>
      <c r="C697" s="33"/>
      <c r="D697" s="34"/>
      <c r="E697" s="34"/>
      <c r="F697" s="24" t="s">
        <v>673</v>
      </c>
      <c r="G697" s="30" t="s">
        <v>152</v>
      </c>
      <c r="H697" s="35">
        <v>1000</v>
      </c>
      <c r="I697" s="38">
        <v>0</v>
      </c>
      <c r="J697" s="35">
        <v>1000</v>
      </c>
      <c r="K697" s="38">
        <v>441</v>
      </c>
      <c r="L697" s="35">
        <v>2352</v>
      </c>
      <c r="M697" s="38">
        <v>400</v>
      </c>
      <c r="N697" s="35">
        <v>1000</v>
      </c>
      <c r="O697" s="38">
        <v>126</v>
      </c>
      <c r="P697" s="52">
        <f>((O697*3)+M697)/2*$P$2*$P$3</f>
        <v>416.07025326000002</v>
      </c>
      <c r="Q697" s="53">
        <f>P697*$Q$2*$Q$3</f>
        <v>445.15818650338775</v>
      </c>
      <c r="R697" s="53">
        <f>Q697*$R$2*$R$3</f>
        <v>475.86497562929821</v>
      </c>
    </row>
    <row r="698" spans="1:18" s="31" customFormat="1" x14ac:dyDescent="0.25">
      <c r="A698" s="29"/>
      <c r="B698" s="32"/>
      <c r="C698" s="33"/>
      <c r="D698" s="34"/>
      <c r="E698" s="34"/>
      <c r="F698" s="24" t="s">
        <v>674</v>
      </c>
      <c r="G698" s="30" t="s">
        <v>152</v>
      </c>
      <c r="H698" s="35">
        <v>142535</v>
      </c>
      <c r="I698" s="38">
        <v>0</v>
      </c>
      <c r="J698" s="35">
        <v>102078</v>
      </c>
      <c r="K698" s="35">
        <v>196304</v>
      </c>
      <c r="L698" s="35">
        <v>115632</v>
      </c>
      <c r="M698" s="35">
        <v>120335</v>
      </c>
      <c r="N698" s="35">
        <v>302890</v>
      </c>
      <c r="O698" s="35">
        <v>37739</v>
      </c>
      <c r="P698" s="52">
        <f>((O698*3)+M698)/2*$P$2*$P$3</f>
        <v>124902.36476784</v>
      </c>
      <c r="Q698" s="53">
        <f>P698*$Q$2*$Q$3</f>
        <v>133634.42773038457</v>
      </c>
      <c r="R698" s="53">
        <f>Q698*$R$2*$R$3</f>
        <v>142852.46373801265</v>
      </c>
    </row>
    <row r="699" spans="1:18" s="31" customFormat="1" x14ac:dyDescent="0.25">
      <c r="A699" s="29"/>
      <c r="B699" s="32"/>
      <c r="C699" s="33"/>
      <c r="D699" s="34"/>
      <c r="E699" s="34"/>
      <c r="F699" s="24" t="s">
        <v>674</v>
      </c>
      <c r="G699" s="30" t="s">
        <v>675</v>
      </c>
      <c r="H699" s="38"/>
      <c r="I699" s="38"/>
      <c r="J699" s="38"/>
      <c r="K699" s="38"/>
      <c r="L699" s="38">
        <v>0</v>
      </c>
      <c r="M699" s="38">
        <v>0</v>
      </c>
      <c r="N699" s="38"/>
      <c r="O699" s="38"/>
      <c r="P699" s="58"/>
      <c r="Q699" s="59"/>
      <c r="R699" s="59"/>
    </row>
    <row r="700" spans="1:18" s="31" customFormat="1" x14ac:dyDescent="0.25">
      <c r="A700" s="29"/>
      <c r="B700" s="32"/>
      <c r="C700" s="33"/>
      <c r="D700" s="34"/>
      <c r="E700" s="34"/>
      <c r="F700" s="24" t="s">
        <v>676</v>
      </c>
      <c r="G700" s="30" t="s">
        <v>152</v>
      </c>
      <c r="H700" s="35">
        <v>102398</v>
      </c>
      <c r="I700" s="38">
        <v>0</v>
      </c>
      <c r="J700" s="35">
        <v>72898</v>
      </c>
      <c r="K700" s="35">
        <v>163131</v>
      </c>
      <c r="L700" s="35">
        <v>84828</v>
      </c>
      <c r="M700" s="35">
        <v>106380</v>
      </c>
      <c r="N700" s="35">
        <v>134421</v>
      </c>
      <c r="O700" s="35">
        <v>30673</v>
      </c>
      <c r="P700" s="52">
        <f>((O700*3)+M700)/2*$P$2*$P$3</f>
        <v>106102.72773333</v>
      </c>
      <c r="Q700" s="53">
        <f>P700*$Q$2*$Q$3</f>
        <v>113520.48720319488</v>
      </c>
      <c r="R700" s="53">
        <f>Q700*$R$2*$R$3</f>
        <v>121351.07365022767</v>
      </c>
    </row>
    <row r="701" spans="1:18" s="31" customFormat="1" x14ac:dyDescent="0.25">
      <c r="A701" s="29"/>
      <c r="B701" s="32"/>
      <c r="C701" s="33"/>
      <c r="D701" s="34"/>
      <c r="E701" s="23" t="s">
        <v>677</v>
      </c>
      <c r="F701" s="24"/>
      <c r="G701" s="30" t="s">
        <v>1</v>
      </c>
      <c r="H701" s="42">
        <f>SUM(H702:H705)</f>
        <v>0</v>
      </c>
      <c r="I701" s="42">
        <f t="shared" ref="I701:R701" si="219">SUM(I702:I705)</f>
        <v>727778</v>
      </c>
      <c r="J701" s="42">
        <f t="shared" si="219"/>
        <v>0</v>
      </c>
      <c r="K701" s="42">
        <f t="shared" si="219"/>
        <v>1209525</v>
      </c>
      <c r="L701" s="42">
        <f t="shared" si="219"/>
        <v>0</v>
      </c>
      <c r="M701" s="42">
        <f t="shared" si="219"/>
        <v>506088</v>
      </c>
      <c r="N701" s="42">
        <f t="shared" si="219"/>
        <v>0</v>
      </c>
      <c r="O701" s="42">
        <f t="shared" si="219"/>
        <v>273457</v>
      </c>
      <c r="P701" s="43">
        <f t="shared" si="219"/>
        <v>511006.64654862002</v>
      </c>
      <c r="Q701" s="42">
        <f t="shared" si="219"/>
        <v>546731.68842621171</v>
      </c>
      <c r="R701" s="42">
        <f t="shared" si="219"/>
        <v>584444.96692800766</v>
      </c>
    </row>
    <row r="702" spans="1:18" s="31" customFormat="1" x14ac:dyDescent="0.25">
      <c r="A702" s="29"/>
      <c r="B702" s="32"/>
      <c r="C702" s="33"/>
      <c r="D702" s="34"/>
      <c r="E702" s="34"/>
      <c r="F702" s="24" t="s">
        <v>678</v>
      </c>
      <c r="G702" s="30" t="s">
        <v>20</v>
      </c>
      <c r="H702" s="38">
        <v>0</v>
      </c>
      <c r="I702" s="35">
        <v>62792</v>
      </c>
      <c r="J702" s="38"/>
      <c r="K702" s="38"/>
      <c r="L702" s="38"/>
      <c r="M702" s="38"/>
      <c r="N702" s="38"/>
      <c r="O702" s="38"/>
      <c r="P702" s="58"/>
      <c r="Q702" s="59"/>
      <c r="R702" s="59"/>
    </row>
    <row r="703" spans="1:18" s="31" customFormat="1" x14ac:dyDescent="0.25">
      <c r="A703" s="29"/>
      <c r="B703" s="32"/>
      <c r="C703" s="33"/>
      <c r="D703" s="34"/>
      <c r="E703" s="34"/>
      <c r="F703" s="24" t="s">
        <v>678</v>
      </c>
      <c r="G703" s="30" t="s">
        <v>155</v>
      </c>
      <c r="H703" s="38">
        <v>0</v>
      </c>
      <c r="I703" s="35">
        <v>388178</v>
      </c>
      <c r="J703" s="38">
        <v>0</v>
      </c>
      <c r="K703" s="35">
        <v>804654</v>
      </c>
      <c r="L703" s="38">
        <v>0</v>
      </c>
      <c r="M703" s="35">
        <v>295664</v>
      </c>
      <c r="N703" s="38">
        <v>0</v>
      </c>
      <c r="O703" s="35">
        <v>272385</v>
      </c>
      <c r="P703" s="52">
        <f>((O703*3)+M703)/3*$P$2*$P$3</f>
        <v>396753.11324982002</v>
      </c>
      <c r="Q703" s="53">
        <f>P703*$Q$2*$Q$3</f>
        <v>424490.56379307061</v>
      </c>
      <c r="R703" s="53">
        <f>Q703*$R$2*$R$3</f>
        <v>453771.7106382348</v>
      </c>
    </row>
    <row r="704" spans="1:18" s="31" customFormat="1" x14ac:dyDescent="0.25">
      <c r="A704" s="29"/>
      <c r="B704" s="32"/>
      <c r="C704" s="33"/>
      <c r="D704" s="34"/>
      <c r="E704" s="34"/>
      <c r="F704" s="24" t="s">
        <v>679</v>
      </c>
      <c r="G704" s="30" t="s">
        <v>20</v>
      </c>
      <c r="H704" s="38">
        <v>0</v>
      </c>
      <c r="I704" s="35">
        <v>24425</v>
      </c>
      <c r="J704" s="38"/>
      <c r="K704" s="38"/>
      <c r="L704" s="38"/>
      <c r="M704" s="38"/>
      <c r="N704" s="38"/>
      <c r="O704" s="38"/>
      <c r="P704" s="58"/>
      <c r="Q704" s="59"/>
      <c r="R704" s="59"/>
    </row>
    <row r="705" spans="1:18" s="31" customFormat="1" x14ac:dyDescent="0.25">
      <c r="A705" s="29"/>
      <c r="B705" s="32"/>
      <c r="C705" s="33"/>
      <c r="D705" s="34"/>
      <c r="E705" s="34"/>
      <c r="F705" s="24" t="s">
        <v>679</v>
      </c>
      <c r="G705" s="30" t="s">
        <v>155</v>
      </c>
      <c r="H705" s="38">
        <v>0</v>
      </c>
      <c r="I705" s="35">
        <v>252383</v>
      </c>
      <c r="J705" s="38">
        <v>0</v>
      </c>
      <c r="K705" s="35">
        <v>404871</v>
      </c>
      <c r="L705" s="38">
        <v>0</v>
      </c>
      <c r="M705" s="35">
        <v>210424</v>
      </c>
      <c r="N705" s="38">
        <v>0</v>
      </c>
      <c r="O705" s="35">
        <v>1072</v>
      </c>
      <c r="P705" s="52">
        <f>((O705*3)+M705)/2*$P$2*$P$3</f>
        <v>114253.5332988</v>
      </c>
      <c r="Q705" s="53">
        <f>P705*$Q$2*$Q$3</f>
        <v>122241.12463314107</v>
      </c>
      <c r="R705" s="53">
        <f>Q705*$R$2*$R$3</f>
        <v>130673.25628977283</v>
      </c>
    </row>
    <row r="706" spans="1:18" s="31" customFormat="1" x14ac:dyDescent="0.25">
      <c r="A706" s="29"/>
      <c r="B706" s="32"/>
      <c r="C706" s="33"/>
      <c r="D706" s="34"/>
      <c r="E706" s="23" t="s">
        <v>680</v>
      </c>
      <c r="F706" s="24"/>
      <c r="G706" s="30" t="s">
        <v>1</v>
      </c>
      <c r="H706" s="26">
        <f>SUM(H707:H709)</f>
        <v>0</v>
      </c>
      <c r="I706" s="26">
        <f t="shared" ref="I706:R706" si="220">SUM(I707:I709)</f>
        <v>6595</v>
      </c>
      <c r="J706" s="26">
        <f t="shared" si="220"/>
        <v>0</v>
      </c>
      <c r="K706" s="26">
        <f t="shared" si="220"/>
        <v>34199</v>
      </c>
      <c r="L706" s="26">
        <f t="shared" si="220"/>
        <v>0</v>
      </c>
      <c r="M706" s="26">
        <f t="shared" si="220"/>
        <v>6297</v>
      </c>
      <c r="N706" s="26">
        <f t="shared" si="220"/>
        <v>6839</v>
      </c>
      <c r="O706" s="26">
        <f t="shared" si="220"/>
        <v>14257</v>
      </c>
      <c r="P706" s="27">
        <f t="shared" si="220"/>
        <v>26241.30486756</v>
      </c>
      <c r="Q706" s="26">
        <f t="shared" si="220"/>
        <v>28075.863618699517</v>
      </c>
      <c r="R706" s="26">
        <f t="shared" si="220"/>
        <v>30012.522653185602</v>
      </c>
    </row>
    <row r="707" spans="1:18" s="31" customFormat="1" x14ac:dyDescent="0.25">
      <c r="A707" s="29"/>
      <c r="B707" s="32"/>
      <c r="C707" s="33"/>
      <c r="D707" s="34"/>
      <c r="E707" s="34"/>
      <c r="F707" s="24" t="s">
        <v>681</v>
      </c>
      <c r="G707" s="30" t="s">
        <v>20</v>
      </c>
      <c r="H707" s="38"/>
      <c r="I707" s="38"/>
      <c r="J707" s="38"/>
      <c r="K707" s="38"/>
      <c r="L707" s="38">
        <v>0</v>
      </c>
      <c r="M707" s="38">
        <v>7</v>
      </c>
      <c r="N707" s="38">
        <v>0</v>
      </c>
      <c r="O707" s="38">
        <v>149</v>
      </c>
      <c r="P707" s="52">
        <f>((O707*3)+M707)/2*$P$2*$P$3</f>
        <v>242.79678017999998</v>
      </c>
      <c r="Q707" s="53">
        <f>P707*$Q$2*$Q$3</f>
        <v>259.77097258680976</v>
      </c>
      <c r="R707" s="53">
        <f>Q707*$R$2*$R$3</f>
        <v>277.6898443903616</v>
      </c>
    </row>
    <row r="708" spans="1:18" s="31" customFormat="1" x14ac:dyDescent="0.25">
      <c r="A708" s="29"/>
      <c r="B708" s="32"/>
      <c r="C708" s="33"/>
      <c r="D708" s="34"/>
      <c r="E708" s="34"/>
      <c r="F708" s="24" t="s">
        <v>682</v>
      </c>
      <c r="G708" s="30" t="s">
        <v>20</v>
      </c>
      <c r="H708" s="38">
        <v>0</v>
      </c>
      <c r="I708" s="35">
        <v>6482</v>
      </c>
      <c r="J708" s="38">
        <v>0</v>
      </c>
      <c r="K708" s="35">
        <v>34050</v>
      </c>
      <c r="L708" s="38">
        <v>0</v>
      </c>
      <c r="M708" s="35">
        <v>5105</v>
      </c>
      <c r="N708" s="35">
        <v>6676</v>
      </c>
      <c r="O708" s="35">
        <v>9838</v>
      </c>
      <c r="P708" s="52">
        <f>((O708*3)+M708)/2*$P$2*$P$3</f>
        <v>18514.056680729998</v>
      </c>
      <c r="Q708" s="53">
        <f>P708*$Q$2*$Q$3</f>
        <v>19808.394933882748</v>
      </c>
      <c r="R708" s="53">
        <f>Q708*$R$2*$R$3</f>
        <v>21174.768112224512</v>
      </c>
    </row>
    <row r="709" spans="1:18" s="31" customFormat="1" x14ac:dyDescent="0.25">
      <c r="A709" s="29"/>
      <c r="B709" s="32"/>
      <c r="C709" s="33"/>
      <c r="D709" s="34"/>
      <c r="E709" s="34"/>
      <c r="F709" s="24" t="s">
        <v>683</v>
      </c>
      <c r="G709" s="30" t="s">
        <v>20</v>
      </c>
      <c r="H709" s="38">
        <v>0</v>
      </c>
      <c r="I709" s="38">
        <v>113</v>
      </c>
      <c r="J709" s="38">
        <v>0</v>
      </c>
      <c r="K709" s="38">
        <v>149</v>
      </c>
      <c r="L709" s="38">
        <v>0</v>
      </c>
      <c r="M709" s="35">
        <v>1185</v>
      </c>
      <c r="N709" s="38">
        <v>163</v>
      </c>
      <c r="O709" s="35">
        <v>4270</v>
      </c>
      <c r="P709" s="52">
        <f>((O709*3)+M709)/2*$P$2*$P$3</f>
        <v>7484.4514066499996</v>
      </c>
      <c r="Q709" s="53">
        <f>P709*$Q$2*$Q$3</f>
        <v>8007.6977122299622</v>
      </c>
      <c r="R709" s="53">
        <f>Q709*$R$2*$R$3</f>
        <v>8560.0646965707292</v>
      </c>
    </row>
    <row r="710" spans="1:18" s="31" customFormat="1" x14ac:dyDescent="0.25">
      <c r="A710" s="29"/>
      <c r="B710" s="32"/>
      <c r="C710" s="33"/>
      <c r="D710" s="34"/>
      <c r="E710" s="23" t="s">
        <v>684</v>
      </c>
      <c r="F710" s="24"/>
      <c r="G710" s="30" t="s">
        <v>1</v>
      </c>
      <c r="H710" s="26">
        <f>SUM(H711:H713)</f>
        <v>0</v>
      </c>
      <c r="I710" s="26">
        <f t="shared" ref="I710:R710" si="221">SUM(I711:I713)</f>
        <v>974148</v>
      </c>
      <c r="J710" s="26">
        <f t="shared" si="221"/>
        <v>0</v>
      </c>
      <c r="K710" s="26">
        <f t="shared" si="221"/>
        <v>1276350</v>
      </c>
      <c r="L710" s="26">
        <f t="shared" si="221"/>
        <v>0</v>
      </c>
      <c r="M710" s="26">
        <f t="shared" si="221"/>
        <v>1296040</v>
      </c>
      <c r="N710" s="26">
        <f t="shared" si="221"/>
        <v>1396882</v>
      </c>
      <c r="O710" s="26">
        <f t="shared" si="221"/>
        <v>645027</v>
      </c>
      <c r="P710" s="27">
        <f t="shared" si="221"/>
        <v>1727986.2889250698</v>
      </c>
      <c r="Q710" s="26">
        <f t="shared" si="221"/>
        <v>1848791.7284486021</v>
      </c>
      <c r="R710" s="26">
        <f t="shared" si="221"/>
        <v>1976320.4574811226</v>
      </c>
    </row>
    <row r="711" spans="1:18" s="31" customFormat="1" x14ac:dyDescent="0.25">
      <c r="A711" s="29"/>
      <c r="B711" s="32"/>
      <c r="C711" s="33"/>
      <c r="D711" s="34"/>
      <c r="E711" s="34"/>
      <c r="F711" s="24" t="s">
        <v>685</v>
      </c>
      <c r="G711" s="30" t="s">
        <v>20</v>
      </c>
      <c r="H711" s="38">
        <v>0</v>
      </c>
      <c r="I711" s="35">
        <v>32137</v>
      </c>
      <c r="J711" s="38">
        <v>0</v>
      </c>
      <c r="K711" s="35">
        <v>43989</v>
      </c>
      <c r="L711" s="38">
        <v>0</v>
      </c>
      <c r="M711" s="35">
        <v>272078</v>
      </c>
      <c r="N711" s="35">
        <v>48143</v>
      </c>
      <c r="O711" s="35">
        <v>115131</v>
      </c>
      <c r="P711" s="52">
        <f t="shared" ref="P711:P713" si="222">((O711*3)+M711)/2*$P$2*$P$3</f>
        <v>330220.19967956998</v>
      </c>
      <c r="Q711" s="53">
        <f t="shared" ref="Q711:Q713" si="223">P711*$Q$2*$Q$3</f>
        <v>353306.26038359036</v>
      </c>
      <c r="R711" s="53">
        <f t="shared" ref="R711:R713" si="224">Q711*$R$2*$R$3</f>
        <v>377677.14957172028</v>
      </c>
    </row>
    <row r="712" spans="1:18" s="31" customFormat="1" x14ac:dyDescent="0.25">
      <c r="A712" s="29"/>
      <c r="B712" s="32"/>
      <c r="C712" s="33"/>
      <c r="D712" s="34"/>
      <c r="E712" s="34"/>
      <c r="F712" s="24" t="s">
        <v>686</v>
      </c>
      <c r="G712" s="30" t="s">
        <v>20</v>
      </c>
      <c r="H712" s="38">
        <v>0</v>
      </c>
      <c r="I712" s="35">
        <v>5823</v>
      </c>
      <c r="J712" s="38">
        <v>0</v>
      </c>
      <c r="K712" s="35">
        <v>5569</v>
      </c>
      <c r="L712" s="38">
        <v>0</v>
      </c>
      <c r="M712" s="35">
        <v>22513</v>
      </c>
      <c r="N712" s="35">
        <v>6095</v>
      </c>
      <c r="O712" s="35">
        <v>10654</v>
      </c>
      <c r="P712" s="52">
        <f t="shared" si="222"/>
        <v>29132.939648250001</v>
      </c>
      <c r="Q712" s="53">
        <f t="shared" si="223"/>
        <v>31169.655796622166</v>
      </c>
      <c r="R712" s="53">
        <f t="shared" si="224"/>
        <v>33319.723068645268</v>
      </c>
    </row>
    <row r="713" spans="1:18" s="31" customFormat="1" x14ac:dyDescent="0.25">
      <c r="A713" s="29"/>
      <c r="B713" s="32"/>
      <c r="C713" s="33"/>
      <c r="D713" s="34"/>
      <c r="E713" s="34"/>
      <c r="F713" s="24" t="s">
        <v>687</v>
      </c>
      <c r="G713" s="30" t="s">
        <v>20</v>
      </c>
      <c r="H713" s="38">
        <v>0</v>
      </c>
      <c r="I713" s="35">
        <v>936188</v>
      </c>
      <c r="J713" s="38">
        <v>0</v>
      </c>
      <c r="K713" s="35">
        <v>1226792</v>
      </c>
      <c r="L713" s="38">
        <v>0</v>
      </c>
      <c r="M713" s="35">
        <v>1001449</v>
      </c>
      <c r="N713" s="35">
        <v>1342644</v>
      </c>
      <c r="O713" s="35">
        <v>519242</v>
      </c>
      <c r="P713" s="52">
        <f t="shared" si="222"/>
        <v>1368633.1495972499</v>
      </c>
      <c r="Q713" s="53">
        <f t="shared" si="223"/>
        <v>1464315.8122683896</v>
      </c>
      <c r="R713" s="53">
        <f t="shared" si="224"/>
        <v>1565323.5848407571</v>
      </c>
    </row>
    <row r="714" spans="1:18" s="31" customFormat="1" x14ac:dyDescent="0.25">
      <c r="A714" s="29"/>
      <c r="B714" s="32"/>
      <c r="C714" s="33"/>
      <c r="D714" s="23" t="s">
        <v>688</v>
      </c>
      <c r="E714" s="23"/>
      <c r="F714" s="24"/>
      <c r="G714" s="30" t="s">
        <v>1</v>
      </c>
      <c r="H714" s="26">
        <f>H715+H718+H720</f>
        <v>0</v>
      </c>
      <c r="I714" s="26">
        <f t="shared" ref="I714:R714" si="225">I715+I718+I720</f>
        <v>3771</v>
      </c>
      <c r="J714" s="26">
        <f t="shared" si="225"/>
        <v>0</v>
      </c>
      <c r="K714" s="26">
        <f t="shared" si="225"/>
        <v>10578</v>
      </c>
      <c r="L714" s="26">
        <f t="shared" si="225"/>
        <v>0</v>
      </c>
      <c r="M714" s="26">
        <f t="shared" si="225"/>
        <v>17354</v>
      </c>
      <c r="N714" s="26">
        <f t="shared" si="225"/>
        <v>11576</v>
      </c>
      <c r="O714" s="26">
        <f t="shared" si="225"/>
        <v>9766</v>
      </c>
      <c r="P714" s="27">
        <f t="shared" si="225"/>
        <v>24943.89299814</v>
      </c>
      <c r="Q714" s="26">
        <f t="shared" si="225"/>
        <v>26687.748245361196</v>
      </c>
      <c r="R714" s="26">
        <f t="shared" si="225"/>
        <v>28528.655775452091</v>
      </c>
    </row>
    <row r="715" spans="1:18" s="31" customFormat="1" x14ac:dyDescent="0.25">
      <c r="A715" s="29"/>
      <c r="B715" s="32"/>
      <c r="C715" s="33"/>
      <c r="D715" s="34"/>
      <c r="E715" s="23" t="s">
        <v>689</v>
      </c>
      <c r="F715" s="24"/>
      <c r="G715" s="30" t="s">
        <v>1</v>
      </c>
      <c r="H715" s="26">
        <f>SUM(H716:H717)</f>
        <v>0</v>
      </c>
      <c r="I715" s="26">
        <f t="shared" ref="I715:R715" si="226">SUM(I716:I717)</f>
        <v>3768</v>
      </c>
      <c r="J715" s="26">
        <f t="shared" si="226"/>
        <v>0</v>
      </c>
      <c r="K715" s="26">
        <f t="shared" si="226"/>
        <v>5305</v>
      </c>
      <c r="L715" s="26">
        <f t="shared" si="226"/>
        <v>0</v>
      </c>
      <c r="M715" s="26">
        <f t="shared" si="226"/>
        <v>7778</v>
      </c>
      <c r="N715" s="26">
        <f t="shared" si="226"/>
        <v>5806</v>
      </c>
      <c r="O715" s="26">
        <f t="shared" si="226"/>
        <v>1053</v>
      </c>
      <c r="P715" s="27">
        <f t="shared" si="226"/>
        <v>5843.7013590899996</v>
      </c>
      <c r="Q715" s="26">
        <f t="shared" si="226"/>
        <v>6252.2410076124897</v>
      </c>
      <c r="R715" s="26">
        <f t="shared" si="226"/>
        <v>6683.5174661970959</v>
      </c>
    </row>
    <row r="716" spans="1:18" s="31" customFormat="1" x14ac:dyDescent="0.25">
      <c r="A716" s="29"/>
      <c r="B716" s="32"/>
      <c r="C716" s="33"/>
      <c r="D716" s="34"/>
      <c r="E716" s="34"/>
      <c r="F716" s="24" t="s">
        <v>690</v>
      </c>
      <c r="G716" s="30" t="s">
        <v>20</v>
      </c>
      <c r="H716" s="38"/>
      <c r="I716" s="38"/>
      <c r="J716" s="38"/>
      <c r="K716" s="38"/>
      <c r="L716" s="38">
        <v>0</v>
      </c>
      <c r="M716" s="38">
        <v>10</v>
      </c>
      <c r="N716" s="38"/>
      <c r="O716" s="38"/>
      <c r="P716" s="58"/>
      <c r="Q716" s="59"/>
      <c r="R716" s="59"/>
    </row>
    <row r="717" spans="1:18" s="31" customFormat="1" x14ac:dyDescent="0.25">
      <c r="A717" s="29"/>
      <c r="B717" s="32"/>
      <c r="C717" s="33"/>
      <c r="D717" s="34"/>
      <c r="E717" s="34"/>
      <c r="F717" s="24" t="s">
        <v>690</v>
      </c>
      <c r="G717" s="30" t="s">
        <v>112</v>
      </c>
      <c r="H717" s="38">
        <v>0</v>
      </c>
      <c r="I717" s="35">
        <v>3768</v>
      </c>
      <c r="J717" s="38">
        <v>0</v>
      </c>
      <c r="K717" s="35">
        <v>5305</v>
      </c>
      <c r="L717" s="38">
        <v>0</v>
      </c>
      <c r="M717" s="35">
        <v>7768</v>
      </c>
      <c r="N717" s="35">
        <v>5806</v>
      </c>
      <c r="O717" s="35">
        <v>1053</v>
      </c>
      <c r="P717" s="52">
        <f t="shared" ref="P717" si="227">((O717*3)+M717)/2*$P$2*$P$3</f>
        <v>5843.7013590899996</v>
      </c>
      <c r="Q717" s="53">
        <f t="shared" ref="Q717" si="228">P717*$Q$2*$Q$3</f>
        <v>6252.2410076124897</v>
      </c>
      <c r="R717" s="53">
        <f t="shared" ref="R717" si="229">Q717*$R$2*$R$3</f>
        <v>6683.5174661970959</v>
      </c>
    </row>
    <row r="718" spans="1:18" s="31" customFormat="1" x14ac:dyDescent="0.25">
      <c r="A718" s="29"/>
      <c r="B718" s="32"/>
      <c r="C718" s="33"/>
      <c r="D718" s="34"/>
      <c r="E718" s="23" t="s">
        <v>691</v>
      </c>
      <c r="F718" s="24"/>
      <c r="G718" s="30" t="s">
        <v>1</v>
      </c>
      <c r="H718" s="26">
        <f>H719</f>
        <v>0</v>
      </c>
      <c r="I718" s="26">
        <f t="shared" ref="I718:R718" si="230">I719</f>
        <v>3</v>
      </c>
      <c r="J718" s="26">
        <f t="shared" si="230"/>
        <v>0</v>
      </c>
      <c r="K718" s="26">
        <f t="shared" si="230"/>
        <v>35</v>
      </c>
      <c r="L718" s="26">
        <f t="shared" si="230"/>
        <v>0</v>
      </c>
      <c r="M718" s="26">
        <f t="shared" si="230"/>
        <v>608</v>
      </c>
      <c r="N718" s="26">
        <f t="shared" si="230"/>
        <v>38</v>
      </c>
      <c r="O718" s="26">
        <f t="shared" si="230"/>
        <v>922</v>
      </c>
      <c r="P718" s="27">
        <f t="shared" si="230"/>
        <v>1804.3972165800001</v>
      </c>
      <c r="Q718" s="26">
        <f t="shared" si="230"/>
        <v>1930.5446288720182</v>
      </c>
      <c r="R718" s="26">
        <f t="shared" si="230"/>
        <v>2063.7126320992957</v>
      </c>
    </row>
    <row r="719" spans="1:18" s="31" customFormat="1" x14ac:dyDescent="0.25">
      <c r="A719" s="29"/>
      <c r="B719" s="32"/>
      <c r="C719" s="33"/>
      <c r="D719" s="34"/>
      <c r="E719" s="34"/>
      <c r="F719" s="24" t="s">
        <v>692</v>
      </c>
      <c r="G719" s="30" t="s">
        <v>20</v>
      </c>
      <c r="H719" s="38">
        <v>0</v>
      </c>
      <c r="I719" s="38">
        <v>3</v>
      </c>
      <c r="J719" s="38">
        <v>0</v>
      </c>
      <c r="K719" s="38">
        <v>35</v>
      </c>
      <c r="L719" s="38">
        <v>0</v>
      </c>
      <c r="M719" s="38">
        <v>608</v>
      </c>
      <c r="N719" s="38">
        <v>38</v>
      </c>
      <c r="O719" s="38">
        <v>922</v>
      </c>
      <c r="P719" s="52">
        <f t="shared" ref="P719" si="231">((O719*3)+M719)/2*$P$2*$P$3</f>
        <v>1804.3972165800001</v>
      </c>
      <c r="Q719" s="53">
        <f t="shared" ref="Q719" si="232">P719*$Q$2*$Q$3</f>
        <v>1930.5446288720182</v>
      </c>
      <c r="R719" s="53">
        <f t="shared" ref="R719" si="233">Q719*$R$2*$R$3</f>
        <v>2063.7126320992957</v>
      </c>
    </row>
    <row r="720" spans="1:18" s="31" customFormat="1" x14ac:dyDescent="0.25">
      <c r="A720" s="29"/>
      <c r="B720" s="32"/>
      <c r="C720" s="33"/>
      <c r="D720" s="34"/>
      <c r="E720" s="23" t="s">
        <v>693</v>
      </c>
      <c r="F720" s="24"/>
      <c r="G720" s="30" t="s">
        <v>1</v>
      </c>
      <c r="H720" s="26">
        <f>H721</f>
        <v>0</v>
      </c>
      <c r="I720" s="26">
        <f t="shared" ref="I720:R720" si="234">I721</f>
        <v>0</v>
      </c>
      <c r="J720" s="26">
        <f t="shared" si="234"/>
        <v>0</v>
      </c>
      <c r="K720" s="26">
        <f t="shared" si="234"/>
        <v>5238</v>
      </c>
      <c r="L720" s="26">
        <f t="shared" si="234"/>
        <v>0</v>
      </c>
      <c r="M720" s="26">
        <f t="shared" si="234"/>
        <v>8968</v>
      </c>
      <c r="N720" s="26">
        <f t="shared" si="234"/>
        <v>5732</v>
      </c>
      <c r="O720" s="26">
        <f t="shared" si="234"/>
        <v>7791</v>
      </c>
      <c r="P720" s="27">
        <f t="shared" si="234"/>
        <v>17295.79442247</v>
      </c>
      <c r="Q720" s="26">
        <f t="shared" si="234"/>
        <v>18504.962608876689</v>
      </c>
      <c r="R720" s="26">
        <f t="shared" si="234"/>
        <v>19781.425677155701</v>
      </c>
    </row>
    <row r="721" spans="1:18" s="31" customFormat="1" ht="21" x14ac:dyDescent="0.25">
      <c r="A721" s="29"/>
      <c r="B721" s="32"/>
      <c r="C721" s="33"/>
      <c r="D721" s="34"/>
      <c r="E721" s="34"/>
      <c r="F721" s="24" t="s">
        <v>694</v>
      </c>
      <c r="G721" s="30" t="s">
        <v>20</v>
      </c>
      <c r="H721" s="38">
        <v>0</v>
      </c>
      <c r="I721" s="38">
        <v>0</v>
      </c>
      <c r="J721" s="38">
        <v>0</v>
      </c>
      <c r="K721" s="35">
        <v>5238</v>
      </c>
      <c r="L721" s="38">
        <v>0</v>
      </c>
      <c r="M721" s="35">
        <v>8968</v>
      </c>
      <c r="N721" s="35">
        <v>5732</v>
      </c>
      <c r="O721" s="35">
        <v>7791</v>
      </c>
      <c r="P721" s="52">
        <f t="shared" ref="P721" si="235">((O721*3)+M721)/2*$P$2*$P$3</f>
        <v>17295.79442247</v>
      </c>
      <c r="Q721" s="53">
        <f t="shared" ref="Q721" si="236">P721*$Q$2*$Q$3</f>
        <v>18504.962608876689</v>
      </c>
      <c r="R721" s="53">
        <f t="shared" ref="R721" si="237">Q721*$R$2*$R$3</f>
        <v>19781.425677155701</v>
      </c>
    </row>
    <row r="722" spans="1:18" s="31" customFormat="1" x14ac:dyDescent="0.25">
      <c r="A722" s="29"/>
      <c r="B722" s="32"/>
      <c r="C722" s="33"/>
      <c r="D722" s="23" t="s">
        <v>695</v>
      </c>
      <c r="E722" s="23"/>
      <c r="F722" s="24"/>
      <c r="G722" s="30" t="s">
        <v>1</v>
      </c>
      <c r="H722" s="26">
        <f>H723+H733+H738+H742+H746+H748+H753+H755+H757+H759+H764+H766+H768+H770+H772+H774+H777+H780+H784+H786</f>
        <v>176587557</v>
      </c>
      <c r="I722" s="26">
        <f t="shared" ref="I722:R722" si="238">I723+I733+I738+I742+I746+I748+I753+I755+I757+I759+I764+I766+I768+I770+I772+I774+I777+I780+I784+I786</f>
        <v>171336700</v>
      </c>
      <c r="J722" s="26">
        <f t="shared" si="238"/>
        <v>177973824</v>
      </c>
      <c r="K722" s="26">
        <f t="shared" si="238"/>
        <v>167350413</v>
      </c>
      <c r="L722" s="26">
        <f t="shared" si="238"/>
        <v>189749380</v>
      </c>
      <c r="M722" s="26">
        <f t="shared" si="238"/>
        <v>192840232</v>
      </c>
      <c r="N722" s="26">
        <f t="shared" si="238"/>
        <v>193329951</v>
      </c>
      <c r="O722" s="26">
        <f t="shared" si="238"/>
        <v>62991042</v>
      </c>
      <c r="P722" s="27">
        <f t="shared" si="238"/>
        <v>202860494.84966686</v>
      </c>
      <c r="Q722" s="26">
        <f t="shared" si="238"/>
        <v>217042697.21975642</v>
      </c>
      <c r="R722" s="26">
        <f t="shared" si="238"/>
        <v>232014193.95262668</v>
      </c>
    </row>
    <row r="723" spans="1:18" s="31" customFormat="1" x14ac:dyDescent="0.25">
      <c r="A723" s="29"/>
      <c r="B723" s="32"/>
      <c r="C723" s="33"/>
      <c r="D723" s="34"/>
      <c r="E723" s="23" t="s">
        <v>696</v>
      </c>
      <c r="F723" s="24"/>
      <c r="G723" s="30" t="s">
        <v>1</v>
      </c>
      <c r="H723" s="26">
        <f>SUM(H724:H732)</f>
        <v>173937716</v>
      </c>
      <c r="I723" s="26">
        <f t="shared" ref="I723:R723" si="239">SUM(I724:I732)</f>
        <v>161736004</v>
      </c>
      <c r="J723" s="26">
        <f t="shared" si="239"/>
        <v>176781405</v>
      </c>
      <c r="K723" s="26">
        <f t="shared" si="239"/>
        <v>155245059</v>
      </c>
      <c r="L723" s="26">
        <f t="shared" si="239"/>
        <v>187364673</v>
      </c>
      <c r="M723" s="26">
        <f t="shared" si="239"/>
        <v>185982729</v>
      </c>
      <c r="N723" s="26">
        <f t="shared" si="239"/>
        <v>184637648</v>
      </c>
      <c r="O723" s="26">
        <f t="shared" si="239"/>
        <v>60121091</v>
      </c>
      <c r="P723" s="27">
        <f t="shared" si="239"/>
        <v>195921086.65067542</v>
      </c>
      <c r="Q723" s="26">
        <f t="shared" si="239"/>
        <v>209618147.29083034</v>
      </c>
      <c r="R723" s="26">
        <f t="shared" si="239"/>
        <v>224077502.28187823</v>
      </c>
    </row>
    <row r="724" spans="1:18" s="31" customFormat="1" x14ac:dyDescent="0.25">
      <c r="A724" s="29"/>
      <c r="B724" s="32"/>
      <c r="C724" s="33"/>
      <c r="D724" s="34"/>
      <c r="E724" s="34"/>
      <c r="F724" s="24" t="s">
        <v>697</v>
      </c>
      <c r="G724" s="30" t="s">
        <v>675</v>
      </c>
      <c r="H724" s="35">
        <v>45095099</v>
      </c>
      <c r="I724" s="35">
        <v>27219166</v>
      </c>
      <c r="J724" s="35">
        <v>35831545</v>
      </c>
      <c r="K724" s="35">
        <v>21360372</v>
      </c>
      <c r="L724" s="35">
        <v>25324762</v>
      </c>
      <c r="M724" s="35">
        <v>49782687</v>
      </c>
      <c r="N724" s="35">
        <v>34942598</v>
      </c>
      <c r="O724" s="35">
        <v>17618219</v>
      </c>
      <c r="P724" s="52">
        <f>((O724*3)+M724)/2*$P$2*$P$3</f>
        <v>54889904.514156476</v>
      </c>
      <c r="Q724" s="53">
        <f>P724*$Q$2*$Q$3</f>
        <v>58727318.666535161</v>
      </c>
      <c r="R724" s="53">
        <f>Q724*$R$2*$R$3</f>
        <v>62778299.744493432</v>
      </c>
    </row>
    <row r="725" spans="1:18" s="31" customFormat="1" x14ac:dyDescent="0.25">
      <c r="A725" s="29"/>
      <c r="B725" s="32"/>
      <c r="C725" s="33"/>
      <c r="D725" s="34"/>
      <c r="E725" s="34"/>
      <c r="F725" s="24" t="s">
        <v>698</v>
      </c>
      <c r="G725" s="30" t="s">
        <v>675</v>
      </c>
      <c r="H725" s="35">
        <v>8679568</v>
      </c>
      <c r="I725" s="35">
        <v>21520095</v>
      </c>
      <c r="J725" s="35">
        <v>12254758</v>
      </c>
      <c r="K725" s="35">
        <v>33690315</v>
      </c>
      <c r="L725" s="35">
        <v>28978417</v>
      </c>
      <c r="M725" s="35">
        <v>32899349</v>
      </c>
      <c r="N725" s="35">
        <v>36107968</v>
      </c>
      <c r="O725" s="35">
        <v>8128272</v>
      </c>
      <c r="P725" s="52">
        <f t="shared" ref="P725:P730" si="240">((O725*3)+M725)/2*$P$2*$P$3</f>
        <v>30635266.117400549</v>
      </c>
      <c r="Q725" s="53">
        <f t="shared" ref="Q725:Q734" si="241">P725*$Q$2*$Q$3</f>
        <v>32777011.576813411</v>
      </c>
      <c r="R725" s="53">
        <f t="shared" ref="R725:R734" si="242">Q725*$R$2*$R$3</f>
        <v>35037953.44687622</v>
      </c>
    </row>
    <row r="726" spans="1:18" s="31" customFormat="1" x14ac:dyDescent="0.25">
      <c r="A726" s="29"/>
      <c r="B726" s="32"/>
      <c r="C726" s="33"/>
      <c r="D726" s="34"/>
      <c r="E726" s="34"/>
      <c r="F726" s="24" t="s">
        <v>699</v>
      </c>
      <c r="G726" s="30" t="s">
        <v>675</v>
      </c>
      <c r="H726" s="35">
        <v>55802374</v>
      </c>
      <c r="I726" s="35">
        <v>55361111</v>
      </c>
      <c r="J726" s="35">
        <v>59056880</v>
      </c>
      <c r="K726" s="35">
        <v>58199171</v>
      </c>
      <c r="L726" s="35">
        <v>75097846</v>
      </c>
      <c r="M726" s="35">
        <v>75587019</v>
      </c>
      <c r="N726" s="35">
        <v>73663832</v>
      </c>
      <c r="O726" s="35">
        <v>27200563</v>
      </c>
      <c r="P726" s="52">
        <f t="shared" si="240"/>
        <v>84063683.222586364</v>
      </c>
      <c r="Q726" s="53">
        <f t="shared" si="241"/>
        <v>89940668.627365753</v>
      </c>
      <c r="R726" s="53">
        <f t="shared" si="242"/>
        <v>96144730.978947148</v>
      </c>
    </row>
    <row r="727" spans="1:18" s="31" customFormat="1" x14ac:dyDescent="0.25">
      <c r="A727" s="29"/>
      <c r="B727" s="32"/>
      <c r="C727" s="33"/>
      <c r="D727" s="34"/>
      <c r="E727" s="34"/>
      <c r="F727" s="24" t="s">
        <v>700</v>
      </c>
      <c r="G727" s="30" t="s">
        <v>675</v>
      </c>
      <c r="H727" s="35">
        <v>15737417</v>
      </c>
      <c r="I727" s="35">
        <v>12084027</v>
      </c>
      <c r="J727" s="35">
        <v>14714626</v>
      </c>
      <c r="K727" s="35">
        <v>10544573</v>
      </c>
      <c r="L727" s="35">
        <v>11086538</v>
      </c>
      <c r="M727" s="35">
        <v>12850489</v>
      </c>
      <c r="N727" s="35">
        <v>12230319</v>
      </c>
      <c r="O727" s="35">
        <v>4172711</v>
      </c>
      <c r="P727" s="52">
        <f t="shared" si="240"/>
        <v>13567003.830844739</v>
      </c>
      <c r="Q727" s="53">
        <f t="shared" si="241"/>
        <v>14515488.128033347</v>
      </c>
      <c r="R727" s="53">
        <f t="shared" si="242"/>
        <v>15516759.241361026</v>
      </c>
    </row>
    <row r="728" spans="1:18" s="31" customFormat="1" x14ac:dyDescent="0.25">
      <c r="A728" s="29"/>
      <c r="B728" s="32"/>
      <c r="C728" s="33"/>
      <c r="D728" s="34"/>
      <c r="E728" s="34"/>
      <c r="F728" s="24" t="s">
        <v>701</v>
      </c>
      <c r="G728" s="30" t="s">
        <v>675</v>
      </c>
      <c r="H728" s="35">
        <v>20144257</v>
      </c>
      <c r="I728" s="35">
        <v>15240233</v>
      </c>
      <c r="J728" s="35">
        <v>17052728</v>
      </c>
      <c r="K728" s="35">
        <v>15223411</v>
      </c>
      <c r="L728" s="35">
        <v>17459016</v>
      </c>
      <c r="M728" s="35">
        <v>6023017</v>
      </c>
      <c r="N728" s="35">
        <v>12911491</v>
      </c>
      <c r="O728" s="35">
        <v>730128</v>
      </c>
      <c r="P728" s="52">
        <f t="shared" si="240"/>
        <v>4392483.0773726702</v>
      </c>
      <c r="Q728" s="53">
        <f t="shared" si="241"/>
        <v>4699566.4449680094</v>
      </c>
      <c r="R728" s="53">
        <f t="shared" si="242"/>
        <v>5023740.1885586809</v>
      </c>
    </row>
    <row r="729" spans="1:18" s="31" customFormat="1" x14ac:dyDescent="0.25">
      <c r="A729" s="29"/>
      <c r="B729" s="32"/>
      <c r="C729" s="33"/>
      <c r="D729" s="34"/>
      <c r="E729" s="34"/>
      <c r="F729" s="24" t="s">
        <v>702</v>
      </c>
      <c r="G729" s="30" t="s">
        <v>675</v>
      </c>
      <c r="H729" s="35">
        <v>16591143</v>
      </c>
      <c r="I729" s="35">
        <v>24142124</v>
      </c>
      <c r="J729" s="35">
        <v>20524729</v>
      </c>
      <c r="K729" s="35">
        <v>6509659</v>
      </c>
      <c r="L729" s="35">
        <v>20331994</v>
      </c>
      <c r="M729" s="35">
        <v>1552659</v>
      </c>
      <c r="N729" s="35">
        <v>3900826</v>
      </c>
      <c r="O729" s="35">
        <v>231765</v>
      </c>
      <c r="P729" s="52">
        <f t="shared" si="240"/>
        <v>1202193.81760518</v>
      </c>
      <c r="Q729" s="53">
        <f t="shared" si="241"/>
        <v>1286240.5218290957</v>
      </c>
      <c r="R729" s="53">
        <f t="shared" si="242"/>
        <v>1374964.7499046058</v>
      </c>
    </row>
    <row r="730" spans="1:18" s="31" customFormat="1" x14ac:dyDescent="0.25">
      <c r="A730" s="29"/>
      <c r="B730" s="32"/>
      <c r="C730" s="33"/>
      <c r="D730" s="34"/>
      <c r="E730" s="34"/>
      <c r="F730" s="24" t="s">
        <v>703</v>
      </c>
      <c r="G730" s="30" t="s">
        <v>675</v>
      </c>
      <c r="H730" s="35">
        <v>951197</v>
      </c>
      <c r="I730" s="35">
        <v>229124</v>
      </c>
      <c r="J730" s="35">
        <v>360176</v>
      </c>
      <c r="K730" s="35">
        <v>134792</v>
      </c>
      <c r="L730" s="35">
        <v>198078</v>
      </c>
      <c r="M730" s="35">
        <v>78893</v>
      </c>
      <c r="N730" s="35">
        <v>121299</v>
      </c>
      <c r="O730" s="35">
        <v>14847</v>
      </c>
      <c r="P730" s="52">
        <f t="shared" si="240"/>
        <v>66011.845296779997</v>
      </c>
      <c r="Q730" s="53">
        <f t="shared" si="241"/>
        <v>70626.806674626161</v>
      </c>
      <c r="R730" s="53">
        <f t="shared" si="242"/>
        <v>75498.608485638542</v>
      </c>
    </row>
    <row r="731" spans="1:18" s="31" customFormat="1" x14ac:dyDescent="0.25">
      <c r="A731" s="29"/>
      <c r="B731" s="32"/>
      <c r="C731" s="33"/>
      <c r="D731" s="34"/>
      <c r="E731" s="34"/>
      <c r="F731" s="24" t="s">
        <v>704</v>
      </c>
      <c r="G731" s="30" t="s">
        <v>675</v>
      </c>
      <c r="H731" s="35">
        <v>2898368</v>
      </c>
      <c r="I731" s="35">
        <v>4681089</v>
      </c>
      <c r="J731" s="35">
        <v>2542096</v>
      </c>
      <c r="K731" s="35">
        <v>207628</v>
      </c>
      <c r="L731" s="35">
        <v>2886355</v>
      </c>
      <c r="M731" s="35">
        <v>-2239</v>
      </c>
      <c r="N731" s="38"/>
      <c r="O731" s="38"/>
      <c r="P731" s="52"/>
      <c r="Q731" s="59"/>
      <c r="R731" s="59"/>
    </row>
    <row r="732" spans="1:18" s="31" customFormat="1" x14ac:dyDescent="0.25">
      <c r="A732" s="29"/>
      <c r="B732" s="32"/>
      <c r="C732" s="33"/>
      <c r="D732" s="34"/>
      <c r="E732" s="34"/>
      <c r="F732" s="24" t="s">
        <v>705</v>
      </c>
      <c r="G732" s="30" t="s">
        <v>675</v>
      </c>
      <c r="H732" s="35">
        <v>8038293</v>
      </c>
      <c r="I732" s="35">
        <v>1259035</v>
      </c>
      <c r="J732" s="35">
        <v>14443867</v>
      </c>
      <c r="K732" s="35">
        <v>9375138</v>
      </c>
      <c r="L732" s="35">
        <v>6001667</v>
      </c>
      <c r="M732" s="35">
        <v>7210855</v>
      </c>
      <c r="N732" s="35">
        <v>10759315</v>
      </c>
      <c r="O732" s="35">
        <v>2024586</v>
      </c>
      <c r="P732" s="52">
        <f t="shared" ref="P732" si="243">((O732*3)+M732)/2*$P$2*$P$3</f>
        <v>7104540.2254127096</v>
      </c>
      <c r="Q732" s="53">
        <f t="shared" si="241"/>
        <v>7601226.5186109617</v>
      </c>
      <c r="R732" s="53">
        <f t="shared" si="242"/>
        <v>8125555.3232514877</v>
      </c>
    </row>
    <row r="733" spans="1:18" s="31" customFormat="1" x14ac:dyDescent="0.25">
      <c r="A733" s="29"/>
      <c r="B733" s="32"/>
      <c r="C733" s="33"/>
      <c r="D733" s="34"/>
      <c r="E733" s="23" t="s">
        <v>706</v>
      </c>
      <c r="F733" s="24"/>
      <c r="G733" s="30" t="s">
        <v>1</v>
      </c>
      <c r="H733" s="26">
        <f>SUM(H734:H737)</f>
        <v>6997</v>
      </c>
      <c r="I733" s="26">
        <f t="shared" ref="I733:R733" si="244">SUM(I734:I737)</f>
        <v>6291008</v>
      </c>
      <c r="J733" s="26">
        <f t="shared" si="244"/>
        <v>110618</v>
      </c>
      <c r="K733" s="26">
        <f t="shared" si="244"/>
        <v>9144303</v>
      </c>
      <c r="L733" s="26">
        <f t="shared" si="244"/>
        <v>2939</v>
      </c>
      <c r="M733" s="26">
        <f t="shared" si="244"/>
        <v>2796651</v>
      </c>
      <c r="N733" s="26">
        <f t="shared" si="244"/>
        <v>2089177</v>
      </c>
      <c r="O733" s="26">
        <f t="shared" si="244"/>
        <v>1510230</v>
      </c>
      <c r="P733" s="27">
        <f t="shared" si="244"/>
        <v>3911895.72991854</v>
      </c>
      <c r="Q733" s="26">
        <f t="shared" si="244"/>
        <v>4185380.7026014053</v>
      </c>
      <c r="R733" s="26">
        <f t="shared" si="244"/>
        <v>4474086.1707764994</v>
      </c>
    </row>
    <row r="734" spans="1:18" s="31" customFormat="1" x14ac:dyDescent="0.25">
      <c r="A734" s="29"/>
      <c r="B734" s="32"/>
      <c r="C734" s="33"/>
      <c r="D734" s="34"/>
      <c r="E734" s="34"/>
      <c r="F734" s="24" t="s">
        <v>707</v>
      </c>
      <c r="G734" s="30" t="s">
        <v>20</v>
      </c>
      <c r="H734" s="38">
        <v>0</v>
      </c>
      <c r="I734" s="35">
        <v>6041510</v>
      </c>
      <c r="J734" s="38">
        <v>0</v>
      </c>
      <c r="K734" s="35">
        <v>8857311</v>
      </c>
      <c r="L734" s="38">
        <v>0</v>
      </c>
      <c r="M734" s="35">
        <v>2673767</v>
      </c>
      <c r="N734" s="35">
        <v>1789177</v>
      </c>
      <c r="O734" s="35">
        <v>1492940</v>
      </c>
      <c r="P734" s="52">
        <f t="shared" ref="P734" si="245">((O734*3)+M734)/2*$P$2*$P$3</f>
        <v>3825165.40431129</v>
      </c>
      <c r="Q734" s="53">
        <f t="shared" si="241"/>
        <v>4092586.9636602909</v>
      </c>
      <c r="R734" s="53">
        <f t="shared" si="242"/>
        <v>4374891.5661200965</v>
      </c>
    </row>
    <row r="735" spans="1:18" s="31" customFormat="1" x14ac:dyDescent="0.25">
      <c r="A735" s="29"/>
      <c r="B735" s="32"/>
      <c r="C735" s="33"/>
      <c r="D735" s="34"/>
      <c r="E735" s="34"/>
      <c r="F735" s="24" t="s">
        <v>707</v>
      </c>
      <c r="G735" s="30" t="s">
        <v>263</v>
      </c>
      <c r="H735" s="38"/>
      <c r="I735" s="38"/>
      <c r="J735" s="38"/>
      <c r="K735" s="38"/>
      <c r="L735" s="38">
        <v>0</v>
      </c>
      <c r="M735" s="38">
        <v>0</v>
      </c>
      <c r="N735" s="38">
        <v>0</v>
      </c>
      <c r="O735" s="35">
        <v>4193</v>
      </c>
      <c r="P735" s="58"/>
      <c r="Q735" s="59"/>
      <c r="R735" s="53"/>
    </row>
    <row r="736" spans="1:18" s="31" customFormat="1" x14ac:dyDescent="0.25">
      <c r="A736" s="29"/>
      <c r="B736" s="32"/>
      <c r="C736" s="33"/>
      <c r="D736" s="34"/>
      <c r="E736" s="34"/>
      <c r="F736" s="24" t="s">
        <v>707</v>
      </c>
      <c r="G736" s="30" t="s">
        <v>155</v>
      </c>
      <c r="H736" s="38"/>
      <c r="I736" s="38"/>
      <c r="J736" s="38">
        <v>0</v>
      </c>
      <c r="K736" s="38">
        <v>0</v>
      </c>
      <c r="L736" s="38"/>
      <c r="M736" s="38"/>
      <c r="N736" s="38"/>
      <c r="O736" s="38"/>
      <c r="P736" s="58"/>
      <c r="Q736" s="59"/>
      <c r="R736" s="59"/>
    </row>
    <row r="737" spans="1:18" s="31" customFormat="1" x14ac:dyDescent="0.25">
      <c r="A737" s="29"/>
      <c r="B737" s="32"/>
      <c r="C737" s="33"/>
      <c r="D737" s="34"/>
      <c r="E737" s="34"/>
      <c r="F737" s="24" t="s">
        <v>707</v>
      </c>
      <c r="G737" s="30" t="s">
        <v>152</v>
      </c>
      <c r="H737" s="35">
        <v>6997</v>
      </c>
      <c r="I737" s="35">
        <v>249498</v>
      </c>
      <c r="J737" s="35">
        <v>110618</v>
      </c>
      <c r="K737" s="35">
        <v>286992</v>
      </c>
      <c r="L737" s="35">
        <v>2939</v>
      </c>
      <c r="M737" s="35">
        <v>122884</v>
      </c>
      <c r="N737" s="35">
        <v>300000</v>
      </c>
      <c r="O737" s="35">
        <v>13097</v>
      </c>
      <c r="P737" s="52">
        <f t="shared" ref="P737" si="246">((O737*3)+M737)/2*$P$2*$P$3</f>
        <v>86730.325607249993</v>
      </c>
      <c r="Q737" s="53">
        <f t="shared" ref="Q737" si="247">P737*$Q$2*$Q$3</f>
        <v>92793.738941114265</v>
      </c>
      <c r="R737" s="53">
        <f t="shared" ref="R737" si="248">Q737*$R$2*$R$3</f>
        <v>99194.604656402866</v>
      </c>
    </row>
    <row r="738" spans="1:18" s="31" customFormat="1" x14ac:dyDescent="0.25">
      <c r="A738" s="29"/>
      <c r="B738" s="32"/>
      <c r="C738" s="33"/>
      <c r="D738" s="34"/>
      <c r="E738" s="23" t="s">
        <v>708</v>
      </c>
      <c r="F738" s="24"/>
      <c r="G738" s="30" t="s">
        <v>1</v>
      </c>
      <c r="H738" s="26">
        <f>SUM(H739:H741)</f>
        <v>2000000</v>
      </c>
      <c r="I738" s="26">
        <f t="shared" ref="I738:R738" si="249">SUM(I739:I741)</f>
        <v>254476</v>
      </c>
      <c r="J738" s="26">
        <f t="shared" si="249"/>
        <v>325000</v>
      </c>
      <c r="K738" s="26">
        <f t="shared" si="249"/>
        <v>317379</v>
      </c>
      <c r="L738" s="26">
        <f t="shared" si="249"/>
        <v>233000</v>
      </c>
      <c r="M738" s="26">
        <f t="shared" si="249"/>
        <v>346660</v>
      </c>
      <c r="N738" s="26">
        <f t="shared" si="249"/>
        <v>4295000</v>
      </c>
      <c r="O738" s="26">
        <f t="shared" si="249"/>
        <v>48000</v>
      </c>
      <c r="P738" s="27">
        <f t="shared" si="249"/>
        <v>262402.35278219997</v>
      </c>
      <c r="Q738" s="26">
        <f t="shared" si="249"/>
        <v>280747.19253181515</v>
      </c>
      <c r="R738" s="26">
        <f t="shared" si="249"/>
        <v>300112.99349906348</v>
      </c>
    </row>
    <row r="739" spans="1:18" s="31" customFormat="1" x14ac:dyDescent="0.25">
      <c r="A739" s="29"/>
      <c r="B739" s="32"/>
      <c r="C739" s="33"/>
      <c r="D739" s="34"/>
      <c r="E739" s="34"/>
      <c r="F739" s="24" t="s">
        <v>709</v>
      </c>
      <c r="G739" s="30" t="s">
        <v>155</v>
      </c>
      <c r="H739" s="35">
        <v>1000000</v>
      </c>
      <c r="I739" s="38">
        <v>0</v>
      </c>
      <c r="J739" s="38"/>
      <c r="K739" s="38"/>
      <c r="L739" s="38"/>
      <c r="M739" s="38"/>
      <c r="N739" s="38"/>
      <c r="O739" s="38"/>
      <c r="P739" s="58"/>
      <c r="Q739" s="59"/>
      <c r="R739" s="59"/>
    </row>
    <row r="740" spans="1:18" s="31" customFormat="1" x14ac:dyDescent="0.25">
      <c r="A740" s="29"/>
      <c r="B740" s="32"/>
      <c r="C740" s="33"/>
      <c r="D740" s="34"/>
      <c r="E740" s="34"/>
      <c r="F740" s="24" t="s">
        <v>709</v>
      </c>
      <c r="G740" s="30" t="s">
        <v>152</v>
      </c>
      <c r="H740" s="38">
        <v>0</v>
      </c>
      <c r="I740" s="38">
        <v>0</v>
      </c>
      <c r="J740" s="38"/>
      <c r="K740" s="38"/>
      <c r="L740" s="38"/>
      <c r="M740" s="38"/>
      <c r="N740" s="38"/>
      <c r="O740" s="38"/>
      <c r="P740" s="58"/>
      <c r="Q740" s="59"/>
      <c r="R740" s="59"/>
    </row>
    <row r="741" spans="1:18" s="31" customFormat="1" x14ac:dyDescent="0.25">
      <c r="A741" s="29"/>
      <c r="B741" s="32"/>
      <c r="C741" s="33"/>
      <c r="D741" s="34"/>
      <c r="E741" s="34"/>
      <c r="F741" s="24" t="s">
        <v>709</v>
      </c>
      <c r="G741" s="30" t="s">
        <v>430</v>
      </c>
      <c r="H741" s="35">
        <v>1000000</v>
      </c>
      <c r="I741" s="35">
        <v>254476</v>
      </c>
      <c r="J741" s="35">
        <v>325000</v>
      </c>
      <c r="K741" s="35">
        <v>317379</v>
      </c>
      <c r="L741" s="35">
        <v>233000</v>
      </c>
      <c r="M741" s="35">
        <v>346660</v>
      </c>
      <c r="N741" s="35">
        <v>4295000</v>
      </c>
      <c r="O741" s="35">
        <v>48000</v>
      </c>
      <c r="P741" s="52">
        <f t="shared" ref="P741" si="250">((O741*3)+M741)/2*$P$2*$P$3</f>
        <v>262402.35278219997</v>
      </c>
      <c r="Q741" s="53">
        <f t="shared" ref="Q741" si="251">P741*$Q$2*$Q$3</f>
        <v>280747.19253181515</v>
      </c>
      <c r="R741" s="53">
        <f t="shared" ref="R741" si="252">Q741*$R$2*$R$3</f>
        <v>300112.99349906348</v>
      </c>
    </row>
    <row r="742" spans="1:18" s="31" customFormat="1" x14ac:dyDescent="0.25">
      <c r="A742" s="29"/>
      <c r="B742" s="32"/>
      <c r="C742" s="33"/>
      <c r="D742" s="34"/>
      <c r="E742" s="23" t="s">
        <v>710</v>
      </c>
      <c r="F742" s="24"/>
      <c r="G742" s="30" t="s">
        <v>1</v>
      </c>
      <c r="H742" s="26">
        <f>SUM(H743:H745)</f>
        <v>481090</v>
      </c>
      <c r="I742" s="26">
        <f t="shared" ref="I742:R742" si="253">SUM(I743:I745)</f>
        <v>176276</v>
      </c>
      <c r="J742" s="26">
        <f t="shared" si="253"/>
        <v>278940</v>
      </c>
      <c r="K742" s="26">
        <f t="shared" si="253"/>
        <v>224886</v>
      </c>
      <c r="L742" s="26">
        <f t="shared" si="253"/>
        <v>286958</v>
      </c>
      <c r="M742" s="26">
        <f t="shared" si="253"/>
        <v>424552</v>
      </c>
      <c r="N742" s="26">
        <f t="shared" si="253"/>
        <v>418000</v>
      </c>
      <c r="O742" s="26">
        <f t="shared" si="253"/>
        <v>343019</v>
      </c>
      <c r="P742" s="27">
        <f t="shared" si="253"/>
        <v>777382.34546403005</v>
      </c>
      <c r="Q742" s="26">
        <f t="shared" si="253"/>
        <v>831730.00812982372</v>
      </c>
      <c r="R742" s="26">
        <f t="shared" si="253"/>
        <v>889102.32822561497</v>
      </c>
    </row>
    <row r="743" spans="1:18" s="31" customFormat="1" x14ac:dyDescent="0.25">
      <c r="A743" s="29"/>
      <c r="B743" s="32"/>
      <c r="C743" s="33"/>
      <c r="D743" s="34"/>
      <c r="E743" s="34"/>
      <c r="F743" s="24" t="s">
        <v>711</v>
      </c>
      <c r="G743" s="30" t="s">
        <v>150</v>
      </c>
      <c r="H743" s="38"/>
      <c r="I743" s="38"/>
      <c r="J743" s="38"/>
      <c r="K743" s="38"/>
      <c r="L743" s="38"/>
      <c r="M743" s="38"/>
      <c r="N743" s="38">
        <v>0</v>
      </c>
      <c r="O743" s="35">
        <v>133683</v>
      </c>
      <c r="P743" s="52">
        <f t="shared" ref="P743:P745" si="254">((O743*3)+M743)/2*$P$2*$P$3</f>
        <v>214478.86760882998</v>
      </c>
      <c r="Q743" s="53">
        <f t="shared" ref="Q743:Q745" si="255">P743*$Q$2*$Q$3</f>
        <v>229473.32331490633</v>
      </c>
      <c r="R743" s="53">
        <f t="shared" ref="R743:R745" si="256">Q743*$R$2*$R$3</f>
        <v>245302.27842050692</v>
      </c>
    </row>
    <row r="744" spans="1:18" s="31" customFormat="1" x14ac:dyDescent="0.25">
      <c r="A744" s="29"/>
      <c r="B744" s="32"/>
      <c r="C744" s="33"/>
      <c r="D744" s="34"/>
      <c r="E744" s="34"/>
      <c r="F744" s="24" t="s">
        <v>711</v>
      </c>
      <c r="G744" s="30" t="s">
        <v>155</v>
      </c>
      <c r="H744" s="38"/>
      <c r="I744" s="38"/>
      <c r="J744" s="38">
        <v>0</v>
      </c>
      <c r="K744" s="35">
        <v>44423</v>
      </c>
      <c r="L744" s="38">
        <v>0</v>
      </c>
      <c r="M744" s="38">
        <v>0</v>
      </c>
      <c r="N744" s="38">
        <v>0</v>
      </c>
      <c r="O744" s="35">
        <v>129221</v>
      </c>
      <c r="P744" s="52">
        <f t="shared" si="254"/>
        <v>207320.10615621001</v>
      </c>
      <c r="Q744" s="53">
        <f t="shared" si="255"/>
        <v>221814.08490290848</v>
      </c>
      <c r="R744" s="53">
        <f t="shared" si="256"/>
        <v>237114.70957246868</v>
      </c>
    </row>
    <row r="745" spans="1:18" s="31" customFormat="1" x14ac:dyDescent="0.25">
      <c r="A745" s="29"/>
      <c r="B745" s="32"/>
      <c r="C745" s="33"/>
      <c r="D745" s="34"/>
      <c r="E745" s="34"/>
      <c r="F745" s="24" t="s">
        <v>711</v>
      </c>
      <c r="G745" s="30" t="s">
        <v>152</v>
      </c>
      <c r="H745" s="35">
        <v>481090</v>
      </c>
      <c r="I745" s="35">
        <v>176276</v>
      </c>
      <c r="J745" s="35">
        <v>278940</v>
      </c>
      <c r="K745" s="35">
        <v>180463</v>
      </c>
      <c r="L745" s="35">
        <v>286958</v>
      </c>
      <c r="M745" s="35">
        <v>424552</v>
      </c>
      <c r="N745" s="35">
        <v>418000</v>
      </c>
      <c r="O745" s="35">
        <v>80115</v>
      </c>
      <c r="P745" s="52">
        <f t="shared" si="254"/>
        <v>355583.37169899</v>
      </c>
      <c r="Q745" s="53">
        <f t="shared" si="255"/>
        <v>380442.59991200891</v>
      </c>
      <c r="R745" s="53">
        <f t="shared" si="256"/>
        <v>406685.34023263934</v>
      </c>
    </row>
    <row r="746" spans="1:18" s="31" customFormat="1" x14ac:dyDescent="0.25">
      <c r="A746" s="29"/>
      <c r="B746" s="32"/>
      <c r="C746" s="33"/>
      <c r="D746" s="34"/>
      <c r="E746" s="23" t="s">
        <v>712</v>
      </c>
      <c r="F746" s="24"/>
      <c r="G746" s="30" t="s">
        <v>1</v>
      </c>
      <c r="H746" s="42">
        <f>H747</f>
        <v>0</v>
      </c>
      <c r="I746" s="42">
        <f t="shared" ref="I746:R746" si="257">I747</f>
        <v>3320</v>
      </c>
      <c r="J746" s="42">
        <f t="shared" si="257"/>
        <v>1872</v>
      </c>
      <c r="K746" s="42">
        <f t="shared" si="257"/>
        <v>0</v>
      </c>
      <c r="L746" s="42">
        <f t="shared" si="257"/>
        <v>1008</v>
      </c>
      <c r="M746" s="42">
        <f t="shared" si="257"/>
        <v>0</v>
      </c>
      <c r="N746" s="42">
        <f t="shared" si="257"/>
        <v>0</v>
      </c>
      <c r="O746" s="42">
        <f t="shared" si="257"/>
        <v>623</v>
      </c>
      <c r="P746" s="43">
        <f t="shared" si="257"/>
        <v>0</v>
      </c>
      <c r="Q746" s="42">
        <f t="shared" si="257"/>
        <v>0</v>
      </c>
      <c r="R746" s="42">
        <f t="shared" si="257"/>
        <v>0</v>
      </c>
    </row>
    <row r="747" spans="1:18" s="31" customFormat="1" x14ac:dyDescent="0.25">
      <c r="A747" s="29"/>
      <c r="B747" s="32"/>
      <c r="C747" s="33"/>
      <c r="D747" s="34"/>
      <c r="E747" s="34"/>
      <c r="F747" s="24" t="s">
        <v>713</v>
      </c>
      <c r="G747" s="30" t="s">
        <v>152</v>
      </c>
      <c r="H747" s="38">
        <v>0</v>
      </c>
      <c r="I747" s="35">
        <v>3320</v>
      </c>
      <c r="J747" s="35">
        <v>1872</v>
      </c>
      <c r="K747" s="38">
        <v>0</v>
      </c>
      <c r="L747" s="35">
        <v>1008</v>
      </c>
      <c r="M747" s="38">
        <v>0</v>
      </c>
      <c r="N747" s="38">
        <v>0</v>
      </c>
      <c r="O747" s="38">
        <v>623</v>
      </c>
      <c r="P747" s="58"/>
      <c r="Q747" s="59"/>
      <c r="R747" s="59"/>
    </row>
    <row r="748" spans="1:18" s="31" customFormat="1" x14ac:dyDescent="0.25">
      <c r="A748" s="29"/>
      <c r="B748" s="32"/>
      <c r="C748" s="33"/>
      <c r="D748" s="34"/>
      <c r="E748" s="23" t="s">
        <v>714</v>
      </c>
      <c r="F748" s="24"/>
      <c r="G748" s="30" t="s">
        <v>1</v>
      </c>
      <c r="H748" s="42">
        <f>SUM(H749:H752)</f>
        <v>0</v>
      </c>
      <c r="I748" s="42">
        <f t="shared" ref="I748:R748" si="258">SUM(I749:I752)</f>
        <v>150230</v>
      </c>
      <c r="J748" s="42">
        <f t="shared" si="258"/>
        <v>0</v>
      </c>
      <c r="K748" s="42">
        <f t="shared" si="258"/>
        <v>83676</v>
      </c>
      <c r="L748" s="42">
        <f t="shared" si="258"/>
        <v>88265</v>
      </c>
      <c r="M748" s="42">
        <f t="shared" si="258"/>
        <v>118527</v>
      </c>
      <c r="N748" s="42">
        <f t="shared" si="258"/>
        <v>62842</v>
      </c>
      <c r="O748" s="42">
        <f t="shared" si="258"/>
        <v>26261</v>
      </c>
      <c r="P748" s="43">
        <f t="shared" si="258"/>
        <v>0</v>
      </c>
      <c r="Q748" s="42">
        <f t="shared" si="258"/>
        <v>0</v>
      </c>
      <c r="R748" s="42">
        <f t="shared" si="258"/>
        <v>0</v>
      </c>
    </row>
    <row r="749" spans="1:18" s="31" customFormat="1" ht="21" x14ac:dyDescent="0.25">
      <c r="A749" s="29"/>
      <c r="B749" s="32"/>
      <c r="C749" s="33"/>
      <c r="D749" s="34"/>
      <c r="E749" s="34"/>
      <c r="F749" s="24" t="s">
        <v>715</v>
      </c>
      <c r="G749" s="30" t="s">
        <v>20</v>
      </c>
      <c r="H749" s="38">
        <v>0</v>
      </c>
      <c r="I749" s="38">
        <v>14</v>
      </c>
      <c r="J749" s="38">
        <v>0</v>
      </c>
      <c r="K749" s="38">
        <v>119</v>
      </c>
      <c r="L749" s="38">
        <v>0</v>
      </c>
      <c r="M749" s="38">
        <v>58</v>
      </c>
      <c r="N749" s="38">
        <v>130</v>
      </c>
      <c r="O749" s="38">
        <v>0</v>
      </c>
      <c r="P749" s="58"/>
      <c r="Q749" s="59"/>
      <c r="R749" s="59"/>
    </row>
    <row r="750" spans="1:18" s="31" customFormat="1" ht="21" x14ac:dyDescent="0.25">
      <c r="A750" s="29"/>
      <c r="B750" s="32"/>
      <c r="C750" s="33"/>
      <c r="D750" s="34"/>
      <c r="E750" s="34"/>
      <c r="F750" s="24" t="s">
        <v>716</v>
      </c>
      <c r="G750" s="30" t="s">
        <v>150</v>
      </c>
      <c r="H750" s="38"/>
      <c r="I750" s="38"/>
      <c r="J750" s="38"/>
      <c r="K750" s="38"/>
      <c r="L750" s="35">
        <v>25548</v>
      </c>
      <c r="M750" s="35">
        <v>116552</v>
      </c>
      <c r="N750" s="38">
        <v>0</v>
      </c>
      <c r="O750" s="35">
        <v>8648</v>
      </c>
      <c r="P750" s="52"/>
      <c r="Q750" s="59"/>
      <c r="R750" s="53"/>
    </row>
    <row r="751" spans="1:18" s="31" customFormat="1" ht="21" x14ac:dyDescent="0.25">
      <c r="A751" s="29"/>
      <c r="B751" s="32"/>
      <c r="C751" s="33"/>
      <c r="D751" s="34"/>
      <c r="E751" s="34"/>
      <c r="F751" s="24" t="s">
        <v>716</v>
      </c>
      <c r="G751" s="30" t="s">
        <v>87</v>
      </c>
      <c r="H751" s="38">
        <v>0</v>
      </c>
      <c r="I751" s="35">
        <v>150216</v>
      </c>
      <c r="J751" s="38">
        <v>0</v>
      </c>
      <c r="K751" s="35">
        <v>83557</v>
      </c>
      <c r="L751" s="38">
        <v>0</v>
      </c>
      <c r="M751" s="35">
        <v>1917</v>
      </c>
      <c r="N751" s="38"/>
      <c r="O751" s="38"/>
      <c r="P751" s="52"/>
      <c r="Q751" s="59"/>
      <c r="R751" s="59"/>
    </row>
    <row r="752" spans="1:18" s="31" customFormat="1" ht="21" x14ac:dyDescent="0.25">
      <c r="A752" s="29"/>
      <c r="B752" s="32"/>
      <c r="C752" s="33"/>
      <c r="D752" s="34"/>
      <c r="E752" s="34"/>
      <c r="F752" s="24" t="s">
        <v>716</v>
      </c>
      <c r="G752" s="30" t="s">
        <v>152</v>
      </c>
      <c r="H752" s="38"/>
      <c r="I752" s="38"/>
      <c r="J752" s="38"/>
      <c r="K752" s="38"/>
      <c r="L752" s="35">
        <v>62717</v>
      </c>
      <c r="M752" s="38">
        <v>0</v>
      </c>
      <c r="N752" s="35">
        <v>62712</v>
      </c>
      <c r="O752" s="35">
        <v>17613</v>
      </c>
      <c r="P752" s="58"/>
      <c r="Q752" s="53"/>
      <c r="R752" s="53"/>
    </row>
    <row r="753" spans="1:18" s="31" customFormat="1" x14ac:dyDescent="0.25">
      <c r="A753" s="29"/>
      <c r="B753" s="32"/>
      <c r="C753" s="33"/>
      <c r="D753" s="34"/>
      <c r="E753" s="23" t="s">
        <v>717</v>
      </c>
      <c r="F753" s="24"/>
      <c r="G753" s="30" t="s">
        <v>1</v>
      </c>
      <c r="H753" s="42">
        <f>H754</f>
        <v>0</v>
      </c>
      <c r="I753" s="42">
        <f t="shared" ref="I753:R753" si="259">I754</f>
        <v>7691</v>
      </c>
      <c r="J753" s="42">
        <f t="shared" si="259"/>
        <v>0</v>
      </c>
      <c r="K753" s="42">
        <f t="shared" si="259"/>
        <v>0</v>
      </c>
      <c r="L753" s="42">
        <f t="shared" si="259"/>
        <v>0</v>
      </c>
      <c r="M753" s="42">
        <f t="shared" si="259"/>
        <v>0</v>
      </c>
      <c r="N753" s="42">
        <f t="shared" si="259"/>
        <v>0</v>
      </c>
      <c r="O753" s="42">
        <f t="shared" si="259"/>
        <v>0</v>
      </c>
      <c r="P753" s="43">
        <f t="shared" si="259"/>
        <v>0</v>
      </c>
      <c r="Q753" s="42">
        <f t="shared" si="259"/>
        <v>0</v>
      </c>
      <c r="R753" s="42">
        <f t="shared" si="259"/>
        <v>0</v>
      </c>
    </row>
    <row r="754" spans="1:18" s="31" customFormat="1" x14ac:dyDescent="0.25">
      <c r="A754" s="29"/>
      <c r="B754" s="32"/>
      <c r="C754" s="33"/>
      <c r="D754" s="34"/>
      <c r="E754" s="34"/>
      <c r="F754" s="24" t="s">
        <v>718</v>
      </c>
      <c r="G754" s="30" t="s">
        <v>20</v>
      </c>
      <c r="H754" s="38">
        <v>0</v>
      </c>
      <c r="I754" s="35">
        <v>7691</v>
      </c>
      <c r="J754" s="38"/>
      <c r="K754" s="38"/>
      <c r="L754" s="38"/>
      <c r="M754" s="38"/>
      <c r="N754" s="38"/>
      <c r="O754" s="38"/>
      <c r="P754" s="58"/>
      <c r="Q754" s="59"/>
      <c r="R754" s="59"/>
    </row>
    <row r="755" spans="1:18" s="31" customFormat="1" x14ac:dyDescent="0.25">
      <c r="A755" s="29"/>
      <c r="B755" s="32"/>
      <c r="C755" s="33"/>
      <c r="D755" s="34"/>
      <c r="E755" s="23" t="s">
        <v>719</v>
      </c>
      <c r="F755" s="24"/>
      <c r="G755" s="30" t="s">
        <v>1</v>
      </c>
      <c r="H755" s="26">
        <f>H756</f>
        <v>0</v>
      </c>
      <c r="I755" s="26">
        <f t="shared" ref="I755:R755" si="260">I756</f>
        <v>206124</v>
      </c>
      <c r="J755" s="26">
        <f t="shared" si="260"/>
        <v>0</v>
      </c>
      <c r="K755" s="26">
        <f t="shared" si="260"/>
        <v>117345</v>
      </c>
      <c r="L755" s="26">
        <f t="shared" si="260"/>
        <v>0</v>
      </c>
      <c r="M755" s="26">
        <f t="shared" si="260"/>
        <v>126331</v>
      </c>
      <c r="N755" s="26">
        <f t="shared" si="260"/>
        <v>51680</v>
      </c>
      <c r="O755" s="26">
        <f t="shared" si="260"/>
        <v>25590</v>
      </c>
      <c r="P755" s="27">
        <f t="shared" si="260"/>
        <v>54308.666135834996</v>
      </c>
      <c r="Q755" s="26">
        <f t="shared" si="260"/>
        <v>58105.445268010633</v>
      </c>
      <c r="R755" s="26">
        <f t="shared" si="260"/>
        <v>62113.529829875377</v>
      </c>
    </row>
    <row r="756" spans="1:18" s="31" customFormat="1" x14ac:dyDescent="0.25">
      <c r="A756" s="29"/>
      <c r="B756" s="32"/>
      <c r="C756" s="33"/>
      <c r="D756" s="34"/>
      <c r="E756" s="34"/>
      <c r="F756" s="24" t="s">
        <v>720</v>
      </c>
      <c r="G756" s="30" t="s">
        <v>20</v>
      </c>
      <c r="H756" s="38">
        <v>0</v>
      </c>
      <c r="I756" s="35">
        <v>206124</v>
      </c>
      <c r="J756" s="38">
        <v>0</v>
      </c>
      <c r="K756" s="35">
        <v>117345</v>
      </c>
      <c r="L756" s="38">
        <v>0</v>
      </c>
      <c r="M756" s="35">
        <v>126331</v>
      </c>
      <c r="N756" s="35">
        <v>51680</v>
      </c>
      <c r="O756" s="35">
        <v>25590</v>
      </c>
      <c r="P756" s="52">
        <f>((O756*3)+M756)/4*$P$2*$P$3</f>
        <v>54308.666135834996</v>
      </c>
      <c r="Q756" s="53">
        <f t="shared" ref="Q756" si="261">P756*$Q$2*$Q$3</f>
        <v>58105.445268010633</v>
      </c>
      <c r="R756" s="53">
        <f t="shared" ref="R756" si="262">Q756*$R$2*$R$3</f>
        <v>62113.529829875377</v>
      </c>
    </row>
    <row r="757" spans="1:18" s="31" customFormat="1" x14ac:dyDescent="0.25">
      <c r="A757" s="29"/>
      <c r="B757" s="32"/>
      <c r="C757" s="33"/>
      <c r="D757" s="34"/>
      <c r="E757" s="23" t="s">
        <v>721</v>
      </c>
      <c r="F757" s="24"/>
      <c r="G757" s="30" t="s">
        <v>1</v>
      </c>
      <c r="H757" s="26">
        <f>H758</f>
        <v>50000</v>
      </c>
      <c r="I757" s="26">
        <f t="shared" ref="I757:R757" si="263">I758</f>
        <v>67453</v>
      </c>
      <c r="J757" s="26">
        <f t="shared" si="263"/>
        <v>0</v>
      </c>
      <c r="K757" s="26">
        <f t="shared" si="263"/>
        <v>31423</v>
      </c>
      <c r="L757" s="26">
        <f t="shared" si="263"/>
        <v>0</v>
      </c>
      <c r="M757" s="26">
        <f t="shared" si="263"/>
        <v>16879</v>
      </c>
      <c r="N757" s="26">
        <f t="shared" si="263"/>
        <v>0</v>
      </c>
      <c r="O757" s="26">
        <f t="shared" si="263"/>
        <v>0</v>
      </c>
      <c r="P757" s="27">
        <f t="shared" si="263"/>
        <v>0</v>
      </c>
      <c r="Q757" s="26">
        <f t="shared" si="263"/>
        <v>0</v>
      </c>
      <c r="R757" s="26">
        <f t="shared" si="263"/>
        <v>0</v>
      </c>
    </row>
    <row r="758" spans="1:18" s="31" customFormat="1" x14ac:dyDescent="0.25">
      <c r="A758" s="29"/>
      <c r="B758" s="32"/>
      <c r="C758" s="33"/>
      <c r="D758" s="34"/>
      <c r="E758" s="34"/>
      <c r="F758" s="24" t="s">
        <v>722</v>
      </c>
      <c r="G758" s="30" t="s">
        <v>150</v>
      </c>
      <c r="H758" s="35">
        <v>50000</v>
      </c>
      <c r="I758" s="35">
        <v>67453</v>
      </c>
      <c r="J758" s="38">
        <v>0</v>
      </c>
      <c r="K758" s="35">
        <v>31423</v>
      </c>
      <c r="L758" s="38">
        <v>0</v>
      </c>
      <c r="M758" s="35">
        <v>16879</v>
      </c>
      <c r="N758" s="38"/>
      <c r="O758" s="38"/>
      <c r="P758" s="52"/>
      <c r="Q758" s="59"/>
      <c r="R758" s="59"/>
    </row>
    <row r="759" spans="1:18" s="31" customFormat="1" x14ac:dyDescent="0.25">
      <c r="A759" s="29"/>
      <c r="B759" s="32"/>
      <c r="C759" s="33"/>
      <c r="D759" s="34"/>
      <c r="E759" s="23" t="s">
        <v>723</v>
      </c>
      <c r="F759" s="24"/>
      <c r="G759" s="30" t="s">
        <v>1</v>
      </c>
      <c r="H759" s="42">
        <f>SUM(H760:H763)</f>
        <v>0</v>
      </c>
      <c r="I759" s="42">
        <f t="shared" ref="I759:R759" si="264">SUM(I760:I763)</f>
        <v>940</v>
      </c>
      <c r="J759" s="42">
        <f t="shared" si="264"/>
        <v>0</v>
      </c>
      <c r="K759" s="42">
        <f t="shared" si="264"/>
        <v>2106</v>
      </c>
      <c r="L759" s="42">
        <f t="shared" si="264"/>
        <v>0</v>
      </c>
      <c r="M759" s="42">
        <f t="shared" si="264"/>
        <v>16878</v>
      </c>
      <c r="N759" s="42">
        <f t="shared" si="264"/>
        <v>0</v>
      </c>
      <c r="O759" s="42">
        <f t="shared" si="264"/>
        <v>0</v>
      </c>
      <c r="P759" s="43">
        <f t="shared" si="264"/>
        <v>0</v>
      </c>
      <c r="Q759" s="42">
        <f t="shared" si="264"/>
        <v>0</v>
      </c>
      <c r="R759" s="42">
        <f t="shared" si="264"/>
        <v>0</v>
      </c>
    </row>
    <row r="760" spans="1:18" s="31" customFormat="1" x14ac:dyDescent="0.25">
      <c r="A760" s="29"/>
      <c r="B760" s="32"/>
      <c r="C760" s="33"/>
      <c r="D760" s="34"/>
      <c r="E760" s="34"/>
      <c r="F760" s="24" t="s">
        <v>724</v>
      </c>
      <c r="G760" s="30" t="s">
        <v>150</v>
      </c>
      <c r="H760" s="38">
        <v>0</v>
      </c>
      <c r="I760" s="38">
        <v>0</v>
      </c>
      <c r="J760" s="38"/>
      <c r="K760" s="38"/>
      <c r="L760" s="38"/>
      <c r="M760" s="38"/>
      <c r="N760" s="38"/>
      <c r="O760" s="38"/>
      <c r="P760" s="58"/>
      <c r="Q760" s="59"/>
      <c r="R760" s="59"/>
    </row>
    <row r="761" spans="1:18" s="31" customFormat="1" x14ac:dyDescent="0.25">
      <c r="A761" s="29"/>
      <c r="B761" s="32"/>
      <c r="C761" s="33"/>
      <c r="D761" s="34"/>
      <c r="E761" s="34"/>
      <c r="F761" s="24" t="s">
        <v>724</v>
      </c>
      <c r="G761" s="30" t="s">
        <v>155</v>
      </c>
      <c r="H761" s="38">
        <v>0</v>
      </c>
      <c r="I761" s="38">
        <v>940</v>
      </c>
      <c r="J761" s="38"/>
      <c r="K761" s="38"/>
      <c r="L761" s="38"/>
      <c r="M761" s="38"/>
      <c r="N761" s="38"/>
      <c r="O761" s="38"/>
      <c r="P761" s="58"/>
      <c r="Q761" s="59"/>
      <c r="R761" s="59"/>
    </row>
    <row r="762" spans="1:18" s="31" customFormat="1" x14ac:dyDescent="0.25">
      <c r="A762" s="29"/>
      <c r="B762" s="32"/>
      <c r="C762" s="33"/>
      <c r="D762" s="34"/>
      <c r="E762" s="34"/>
      <c r="F762" s="24" t="s">
        <v>725</v>
      </c>
      <c r="G762" s="30" t="s">
        <v>155</v>
      </c>
      <c r="H762" s="38"/>
      <c r="I762" s="38"/>
      <c r="J762" s="38"/>
      <c r="K762" s="38"/>
      <c r="L762" s="38">
        <v>0</v>
      </c>
      <c r="M762" s="35">
        <v>16597</v>
      </c>
      <c r="N762" s="38"/>
      <c r="O762" s="38"/>
      <c r="P762" s="52"/>
      <c r="Q762" s="59"/>
      <c r="R762" s="59"/>
    </row>
    <row r="763" spans="1:18" s="31" customFormat="1" x14ac:dyDescent="0.25">
      <c r="A763" s="29"/>
      <c r="B763" s="32"/>
      <c r="C763" s="33"/>
      <c r="D763" s="34"/>
      <c r="E763" s="34"/>
      <c r="F763" s="24" t="s">
        <v>726</v>
      </c>
      <c r="G763" s="30" t="s">
        <v>150</v>
      </c>
      <c r="H763" s="38"/>
      <c r="I763" s="38"/>
      <c r="J763" s="38">
        <v>0</v>
      </c>
      <c r="K763" s="35">
        <v>2106</v>
      </c>
      <c r="L763" s="38">
        <v>0</v>
      </c>
      <c r="M763" s="38">
        <v>281</v>
      </c>
      <c r="N763" s="38"/>
      <c r="O763" s="38"/>
      <c r="P763" s="58"/>
      <c r="Q763" s="59"/>
      <c r="R763" s="59"/>
    </row>
    <row r="764" spans="1:18" s="31" customFormat="1" x14ac:dyDescent="0.25">
      <c r="A764" s="29"/>
      <c r="B764" s="32"/>
      <c r="C764" s="33"/>
      <c r="D764" s="34"/>
      <c r="E764" s="23" t="s">
        <v>727</v>
      </c>
      <c r="F764" s="24"/>
      <c r="G764" s="30" t="s">
        <v>1</v>
      </c>
      <c r="H764" s="26">
        <f>H765</f>
        <v>0</v>
      </c>
      <c r="I764" s="26">
        <f t="shared" ref="I764:R764" si="265">I765</f>
        <v>0</v>
      </c>
      <c r="J764" s="26">
        <f t="shared" si="265"/>
        <v>0</v>
      </c>
      <c r="K764" s="26">
        <f t="shared" si="265"/>
        <v>3950</v>
      </c>
      <c r="L764" s="26">
        <f t="shared" si="265"/>
        <v>0</v>
      </c>
      <c r="M764" s="26">
        <f t="shared" si="265"/>
        <v>17987</v>
      </c>
      <c r="N764" s="26">
        <f t="shared" si="265"/>
        <v>0</v>
      </c>
      <c r="O764" s="26">
        <f t="shared" si="265"/>
        <v>1744</v>
      </c>
      <c r="P764" s="27">
        <f t="shared" si="265"/>
        <v>12417.39744273</v>
      </c>
      <c r="Q764" s="26">
        <f t="shared" si="265"/>
        <v>13285.511481262414</v>
      </c>
      <c r="R764" s="26">
        <f t="shared" si="265"/>
        <v>14201.939420484156</v>
      </c>
    </row>
    <row r="765" spans="1:18" s="31" customFormat="1" ht="21" x14ac:dyDescent="0.25">
      <c r="A765" s="29"/>
      <c r="B765" s="32"/>
      <c r="C765" s="33"/>
      <c r="D765" s="34"/>
      <c r="E765" s="34"/>
      <c r="F765" s="24" t="s">
        <v>728</v>
      </c>
      <c r="G765" s="30" t="s">
        <v>152</v>
      </c>
      <c r="H765" s="38"/>
      <c r="I765" s="38"/>
      <c r="J765" s="38">
        <v>0</v>
      </c>
      <c r="K765" s="35">
        <v>3950</v>
      </c>
      <c r="L765" s="38">
        <v>0</v>
      </c>
      <c r="M765" s="35">
        <v>17987</v>
      </c>
      <c r="N765" s="38">
        <v>0</v>
      </c>
      <c r="O765" s="35">
        <v>1744</v>
      </c>
      <c r="P765" s="52">
        <f t="shared" ref="P765" si="266">((O765*3)+M765)/2*$P$2*$P$3</f>
        <v>12417.39744273</v>
      </c>
      <c r="Q765" s="53">
        <f t="shared" ref="Q765" si="267">P765*$Q$2*$Q$3</f>
        <v>13285.511481262414</v>
      </c>
      <c r="R765" s="53">
        <f t="shared" ref="R765" si="268">Q765*$R$2*$R$3</f>
        <v>14201.939420484156</v>
      </c>
    </row>
    <row r="766" spans="1:18" s="31" customFormat="1" x14ac:dyDescent="0.25">
      <c r="A766" s="29"/>
      <c r="B766" s="32"/>
      <c r="C766" s="33"/>
      <c r="D766" s="34"/>
      <c r="E766" s="23" t="s">
        <v>729</v>
      </c>
      <c r="F766" s="24"/>
      <c r="G766" s="30" t="s">
        <v>1</v>
      </c>
      <c r="H766" s="26">
        <f>H767</f>
        <v>4916</v>
      </c>
      <c r="I766" s="26">
        <f t="shared" ref="I766:R766" si="269">I767</f>
        <v>107339</v>
      </c>
      <c r="J766" s="26">
        <f t="shared" si="269"/>
        <v>0</v>
      </c>
      <c r="K766" s="26">
        <f t="shared" si="269"/>
        <v>64921</v>
      </c>
      <c r="L766" s="26">
        <f t="shared" si="269"/>
        <v>0</v>
      </c>
      <c r="M766" s="26">
        <f t="shared" si="269"/>
        <v>72599</v>
      </c>
      <c r="N766" s="26">
        <f t="shared" si="269"/>
        <v>0</v>
      </c>
      <c r="O766" s="26">
        <f t="shared" si="269"/>
        <v>22476</v>
      </c>
      <c r="P766" s="27">
        <f t="shared" si="269"/>
        <v>74885.693256090002</v>
      </c>
      <c r="Q766" s="26">
        <f t="shared" si="269"/>
        <v>80121.03519474277</v>
      </c>
      <c r="R766" s="26">
        <f t="shared" si="269"/>
        <v>85647.744141958523</v>
      </c>
    </row>
    <row r="767" spans="1:18" s="31" customFormat="1" x14ac:dyDescent="0.25">
      <c r="A767" s="29"/>
      <c r="B767" s="32"/>
      <c r="C767" s="33"/>
      <c r="D767" s="34"/>
      <c r="E767" s="34"/>
      <c r="F767" s="24" t="s">
        <v>730</v>
      </c>
      <c r="G767" s="30" t="s">
        <v>150</v>
      </c>
      <c r="H767" s="35">
        <v>4916</v>
      </c>
      <c r="I767" s="35">
        <v>107339</v>
      </c>
      <c r="J767" s="38">
        <v>0</v>
      </c>
      <c r="K767" s="35">
        <v>64921</v>
      </c>
      <c r="L767" s="38">
        <v>0</v>
      </c>
      <c r="M767" s="35">
        <v>72599</v>
      </c>
      <c r="N767" s="38">
        <v>0</v>
      </c>
      <c r="O767" s="35">
        <v>22476</v>
      </c>
      <c r="P767" s="52">
        <f t="shared" ref="P767" si="270">((O767*3)+M767)/2*$P$2*$P$3</f>
        <v>74885.693256090002</v>
      </c>
      <c r="Q767" s="53">
        <f t="shared" ref="Q767" si="271">P767*$Q$2*$Q$3</f>
        <v>80121.03519474277</v>
      </c>
      <c r="R767" s="53">
        <f t="shared" ref="R767" si="272">Q767*$R$2*$R$3</f>
        <v>85647.744141958523</v>
      </c>
    </row>
    <row r="768" spans="1:18" s="31" customFormat="1" x14ac:dyDescent="0.25">
      <c r="A768" s="29"/>
      <c r="B768" s="32"/>
      <c r="C768" s="33"/>
      <c r="D768" s="34"/>
      <c r="E768" s="23" t="s">
        <v>731</v>
      </c>
      <c r="F768" s="24"/>
      <c r="G768" s="30" t="s">
        <v>1</v>
      </c>
      <c r="H768" s="42">
        <f>H769</f>
        <v>0</v>
      </c>
      <c r="I768" s="42">
        <f t="shared" ref="I768:R768" si="273">I769</f>
        <v>0</v>
      </c>
      <c r="J768" s="42">
        <f t="shared" si="273"/>
        <v>0</v>
      </c>
      <c r="K768" s="42">
        <f t="shared" si="273"/>
        <v>0</v>
      </c>
      <c r="L768" s="42">
        <f t="shared" si="273"/>
        <v>0</v>
      </c>
      <c r="M768" s="42">
        <f t="shared" si="273"/>
        <v>0</v>
      </c>
      <c r="N768" s="42">
        <f t="shared" si="273"/>
        <v>0</v>
      </c>
      <c r="O768" s="42">
        <f t="shared" si="273"/>
        <v>0</v>
      </c>
      <c r="P768" s="43">
        <f t="shared" si="273"/>
        <v>0</v>
      </c>
      <c r="Q768" s="42">
        <f t="shared" si="273"/>
        <v>0</v>
      </c>
      <c r="R768" s="42">
        <f t="shared" si="273"/>
        <v>0</v>
      </c>
    </row>
    <row r="769" spans="1:18" s="31" customFormat="1" x14ac:dyDescent="0.25">
      <c r="A769" s="29"/>
      <c r="B769" s="32"/>
      <c r="C769" s="33"/>
      <c r="D769" s="34"/>
      <c r="E769" s="34"/>
      <c r="F769" s="24" t="s">
        <v>732</v>
      </c>
      <c r="G769" s="30" t="s">
        <v>152</v>
      </c>
      <c r="H769" s="38"/>
      <c r="I769" s="38"/>
      <c r="J769" s="38">
        <v>0</v>
      </c>
      <c r="K769" s="38">
        <v>0</v>
      </c>
      <c r="L769" s="38"/>
      <c r="M769" s="38"/>
      <c r="N769" s="38"/>
      <c r="O769" s="38"/>
      <c r="P769" s="58"/>
      <c r="Q769" s="59"/>
      <c r="R769" s="59"/>
    </row>
    <row r="770" spans="1:18" s="31" customFormat="1" x14ac:dyDescent="0.25">
      <c r="A770" s="29"/>
      <c r="B770" s="32"/>
      <c r="C770" s="33"/>
      <c r="D770" s="34"/>
      <c r="E770" s="23" t="s">
        <v>733</v>
      </c>
      <c r="F770" s="24"/>
      <c r="G770" s="30" t="s">
        <v>1</v>
      </c>
      <c r="H770" s="42">
        <f>H771</f>
        <v>0</v>
      </c>
      <c r="I770" s="42">
        <f t="shared" ref="I770:R770" si="274">I771</f>
        <v>89442</v>
      </c>
      <c r="J770" s="42">
        <f t="shared" si="274"/>
        <v>0</v>
      </c>
      <c r="K770" s="42">
        <f t="shared" si="274"/>
        <v>25325</v>
      </c>
      <c r="L770" s="42">
        <f t="shared" si="274"/>
        <v>0</v>
      </c>
      <c r="M770" s="42">
        <f t="shared" si="274"/>
        <v>20213</v>
      </c>
      <c r="N770" s="42">
        <f t="shared" si="274"/>
        <v>43932</v>
      </c>
      <c r="O770" s="42">
        <f t="shared" si="274"/>
        <v>0</v>
      </c>
      <c r="P770" s="43">
        <f t="shared" si="274"/>
        <v>0</v>
      </c>
      <c r="Q770" s="42">
        <f t="shared" si="274"/>
        <v>0</v>
      </c>
      <c r="R770" s="42">
        <f t="shared" si="274"/>
        <v>0</v>
      </c>
    </row>
    <row r="771" spans="1:18" s="31" customFormat="1" ht="21" x14ac:dyDescent="0.25">
      <c r="A771" s="29"/>
      <c r="B771" s="32"/>
      <c r="C771" s="33"/>
      <c r="D771" s="34"/>
      <c r="E771" s="34"/>
      <c r="F771" s="24" t="s">
        <v>734</v>
      </c>
      <c r="G771" s="30" t="s">
        <v>20</v>
      </c>
      <c r="H771" s="38">
        <v>0</v>
      </c>
      <c r="I771" s="35">
        <v>89442</v>
      </c>
      <c r="J771" s="38">
        <v>0</v>
      </c>
      <c r="K771" s="35">
        <v>25325</v>
      </c>
      <c r="L771" s="38">
        <v>0</v>
      </c>
      <c r="M771" s="35">
        <v>20213</v>
      </c>
      <c r="N771" s="35">
        <v>43932</v>
      </c>
      <c r="O771" s="38">
        <v>0</v>
      </c>
      <c r="P771" s="52"/>
      <c r="Q771" s="53"/>
      <c r="R771" s="59"/>
    </row>
    <row r="772" spans="1:18" s="31" customFormat="1" x14ac:dyDescent="0.25">
      <c r="A772" s="29"/>
      <c r="B772" s="32"/>
      <c r="C772" s="33"/>
      <c r="D772" s="34"/>
      <c r="E772" s="23" t="s">
        <v>735</v>
      </c>
      <c r="F772" s="24"/>
      <c r="G772" s="30" t="s">
        <v>1</v>
      </c>
      <c r="H772" s="26">
        <f>H773</f>
        <v>24038</v>
      </c>
      <c r="I772" s="26">
        <f t="shared" ref="I772:R772" si="275">I773</f>
        <v>23138</v>
      </c>
      <c r="J772" s="26">
        <f t="shared" si="275"/>
        <v>43842</v>
      </c>
      <c r="K772" s="26">
        <f t="shared" si="275"/>
        <v>11500</v>
      </c>
      <c r="L772" s="26">
        <f t="shared" si="275"/>
        <v>36197</v>
      </c>
      <c r="M772" s="26">
        <f t="shared" si="275"/>
        <v>28147</v>
      </c>
      <c r="N772" s="26">
        <f t="shared" si="275"/>
        <v>86000</v>
      </c>
      <c r="O772" s="26">
        <f t="shared" si="275"/>
        <v>1116</v>
      </c>
      <c r="P772" s="27">
        <f t="shared" si="275"/>
        <v>8421.6790658249993</v>
      </c>
      <c r="Q772" s="26">
        <f t="shared" si="275"/>
        <v>9010.4479973805883</v>
      </c>
      <c r="R772" s="26">
        <f t="shared" si="275"/>
        <v>9631.9841950159025</v>
      </c>
    </row>
    <row r="773" spans="1:18" s="31" customFormat="1" x14ac:dyDescent="0.25">
      <c r="A773" s="29"/>
      <c r="B773" s="32"/>
      <c r="C773" s="33"/>
      <c r="D773" s="34"/>
      <c r="E773" s="34"/>
      <c r="F773" s="24" t="s">
        <v>736</v>
      </c>
      <c r="G773" s="30" t="s">
        <v>152</v>
      </c>
      <c r="H773" s="35">
        <v>24038</v>
      </c>
      <c r="I773" s="35">
        <v>23138</v>
      </c>
      <c r="J773" s="35">
        <v>43842</v>
      </c>
      <c r="K773" s="35">
        <v>11500</v>
      </c>
      <c r="L773" s="35">
        <v>36197</v>
      </c>
      <c r="M773" s="35">
        <v>28147</v>
      </c>
      <c r="N773" s="35">
        <v>86000</v>
      </c>
      <c r="O773" s="35">
        <v>1116</v>
      </c>
      <c r="P773" s="52">
        <f>((O773*3)+M773)/4*$P$2*$P$3</f>
        <v>8421.6790658249993</v>
      </c>
      <c r="Q773" s="53">
        <f t="shared" ref="Q773:Q775" si="276">P773*$Q$2*$Q$3</f>
        <v>9010.4479973805883</v>
      </c>
      <c r="R773" s="53">
        <f t="shared" ref="R773:R775" si="277">Q773*$R$2*$R$3</f>
        <v>9631.9841950159025</v>
      </c>
    </row>
    <row r="774" spans="1:18" s="31" customFormat="1" x14ac:dyDescent="0.25">
      <c r="A774" s="29"/>
      <c r="B774" s="32"/>
      <c r="C774" s="33"/>
      <c r="D774" s="34"/>
      <c r="E774" s="23" t="s">
        <v>737</v>
      </c>
      <c r="F774" s="24"/>
      <c r="G774" s="30" t="s">
        <v>1</v>
      </c>
      <c r="H774" s="26">
        <f>SUM(H775:H776)</f>
        <v>0</v>
      </c>
      <c r="I774" s="26">
        <f t="shared" ref="I774:R774" si="278">SUM(I775:I776)</f>
        <v>177337</v>
      </c>
      <c r="J774" s="26">
        <f t="shared" si="278"/>
        <v>0</v>
      </c>
      <c r="K774" s="26">
        <f t="shared" si="278"/>
        <v>187503</v>
      </c>
      <c r="L774" s="26">
        <f t="shared" si="278"/>
        <v>355231</v>
      </c>
      <c r="M774" s="26">
        <f t="shared" si="278"/>
        <v>287072</v>
      </c>
      <c r="N774" s="26">
        <f t="shared" si="278"/>
        <v>556696</v>
      </c>
      <c r="O774" s="26">
        <f t="shared" si="278"/>
        <v>148330</v>
      </c>
      <c r="P774" s="27">
        <f t="shared" si="278"/>
        <v>195751.42785477001</v>
      </c>
      <c r="Q774" s="26">
        <f t="shared" si="278"/>
        <v>209436.62746018189</v>
      </c>
      <c r="R774" s="26">
        <f t="shared" si="278"/>
        <v>223883.4613040715</v>
      </c>
    </row>
    <row r="775" spans="1:18" s="31" customFormat="1" ht="21" x14ac:dyDescent="0.25">
      <c r="A775" s="29"/>
      <c r="B775" s="32"/>
      <c r="C775" s="33"/>
      <c r="D775" s="34"/>
      <c r="E775" s="34"/>
      <c r="F775" s="24" t="s">
        <v>738</v>
      </c>
      <c r="G775" s="30" t="s">
        <v>20</v>
      </c>
      <c r="H775" s="38">
        <v>0</v>
      </c>
      <c r="I775" s="35">
        <v>177337</v>
      </c>
      <c r="J775" s="38">
        <v>0</v>
      </c>
      <c r="K775" s="35">
        <v>187503</v>
      </c>
      <c r="L775" s="38">
        <v>0</v>
      </c>
      <c r="M775" s="35">
        <v>287072</v>
      </c>
      <c r="N775" s="35">
        <v>201462</v>
      </c>
      <c r="O775" s="35">
        <v>148330</v>
      </c>
      <c r="P775" s="52">
        <f>((O775*3)+M775)/4*$P$2*$P$3</f>
        <v>195751.42785477001</v>
      </c>
      <c r="Q775" s="53">
        <f t="shared" si="276"/>
        <v>209436.62746018189</v>
      </c>
      <c r="R775" s="53">
        <f t="shared" si="277"/>
        <v>223883.4613040715</v>
      </c>
    </row>
    <row r="776" spans="1:18" s="31" customFormat="1" ht="21" x14ac:dyDescent="0.25">
      <c r="A776" s="29"/>
      <c r="B776" s="32"/>
      <c r="C776" s="33"/>
      <c r="D776" s="34"/>
      <c r="E776" s="34"/>
      <c r="F776" s="24" t="s">
        <v>738</v>
      </c>
      <c r="G776" s="30" t="s">
        <v>150</v>
      </c>
      <c r="H776" s="38"/>
      <c r="I776" s="38"/>
      <c r="J776" s="38"/>
      <c r="K776" s="38"/>
      <c r="L776" s="35">
        <v>355231</v>
      </c>
      <c r="M776" s="38">
        <v>0</v>
      </c>
      <c r="N776" s="35">
        <v>355234</v>
      </c>
      <c r="O776" s="38">
        <v>0</v>
      </c>
      <c r="P776" s="58"/>
      <c r="Q776" s="53"/>
      <c r="R776" s="59"/>
    </row>
    <row r="777" spans="1:18" s="31" customFormat="1" x14ac:dyDescent="0.25">
      <c r="A777" s="29"/>
      <c r="B777" s="32"/>
      <c r="C777" s="33"/>
      <c r="D777" s="34"/>
      <c r="E777" s="23" t="s">
        <v>739</v>
      </c>
      <c r="F777" s="24"/>
      <c r="G777" s="30" t="s">
        <v>1</v>
      </c>
      <c r="H777" s="26">
        <f>SUM(H778:H779)</f>
        <v>0</v>
      </c>
      <c r="I777" s="26">
        <f t="shared" ref="I777:R777" si="279">SUM(I778:I779)</f>
        <v>0</v>
      </c>
      <c r="J777" s="26">
        <f t="shared" si="279"/>
        <v>304986</v>
      </c>
      <c r="K777" s="26">
        <f t="shared" si="279"/>
        <v>0</v>
      </c>
      <c r="L777" s="26">
        <f t="shared" si="279"/>
        <v>352880</v>
      </c>
      <c r="M777" s="26">
        <f t="shared" si="279"/>
        <v>543629</v>
      </c>
      <c r="N777" s="26">
        <f t="shared" si="279"/>
        <v>0</v>
      </c>
      <c r="O777" s="26">
        <f t="shared" si="279"/>
        <v>1418</v>
      </c>
      <c r="P777" s="27">
        <f t="shared" si="279"/>
        <v>2493.4801488749999</v>
      </c>
      <c r="Q777" s="26">
        <f t="shared" si="279"/>
        <v>2667.8021138458166</v>
      </c>
      <c r="R777" s="26">
        <f t="shared" si="279"/>
        <v>2851.8257697578442</v>
      </c>
    </row>
    <row r="778" spans="1:18" s="31" customFormat="1" x14ac:dyDescent="0.25">
      <c r="A778" s="29"/>
      <c r="B778" s="32"/>
      <c r="C778" s="33"/>
      <c r="D778" s="34"/>
      <c r="E778" s="34"/>
      <c r="F778" s="24" t="s">
        <v>740</v>
      </c>
      <c r="G778" s="30" t="s">
        <v>20</v>
      </c>
      <c r="H778" s="38"/>
      <c r="I778" s="38"/>
      <c r="J778" s="38"/>
      <c r="K778" s="38"/>
      <c r="L778" s="38">
        <v>0</v>
      </c>
      <c r="M778" s="35">
        <v>5071</v>
      </c>
      <c r="N778" s="38">
        <v>0</v>
      </c>
      <c r="O778" s="35">
        <v>1418</v>
      </c>
      <c r="P778" s="52">
        <f>((O778*3)+M778)/4*$P$2*$P$3</f>
        <v>2493.4801488749999</v>
      </c>
      <c r="Q778" s="53">
        <f t="shared" ref="Q778" si="280">P778*$Q$2*$Q$3</f>
        <v>2667.8021138458166</v>
      </c>
      <c r="R778" s="53">
        <f t="shared" ref="R778" si="281">Q778*$R$2*$R$3</f>
        <v>2851.8257697578442</v>
      </c>
    </row>
    <row r="779" spans="1:18" s="31" customFormat="1" x14ac:dyDescent="0.25">
      <c r="A779" s="29"/>
      <c r="B779" s="32"/>
      <c r="C779" s="33"/>
      <c r="D779" s="34"/>
      <c r="E779" s="34"/>
      <c r="F779" s="24" t="s">
        <v>740</v>
      </c>
      <c r="G779" s="30" t="s">
        <v>152</v>
      </c>
      <c r="H779" s="38"/>
      <c r="I779" s="38"/>
      <c r="J779" s="35">
        <v>304986</v>
      </c>
      <c r="K779" s="38">
        <v>0</v>
      </c>
      <c r="L779" s="35">
        <v>352880</v>
      </c>
      <c r="M779" s="35">
        <v>538558</v>
      </c>
      <c r="N779" s="38"/>
      <c r="O779" s="38"/>
      <c r="P779" s="52"/>
      <c r="Q779" s="59"/>
      <c r="R779" s="59"/>
    </row>
    <row r="780" spans="1:18" s="31" customFormat="1" x14ac:dyDescent="0.25">
      <c r="A780" s="29"/>
      <c r="B780" s="32"/>
      <c r="C780" s="33"/>
      <c r="D780" s="34"/>
      <c r="E780" s="23" t="s">
        <v>741</v>
      </c>
      <c r="F780" s="24"/>
      <c r="G780" s="30" t="s">
        <v>1</v>
      </c>
      <c r="H780" s="26">
        <f>SUM(H781:H783)</f>
        <v>0</v>
      </c>
      <c r="I780" s="26">
        <f t="shared" ref="I780:R780" si="282">SUM(I781:I783)</f>
        <v>1031419</v>
      </c>
      <c r="J780" s="26">
        <f t="shared" si="282"/>
        <v>0</v>
      </c>
      <c r="K780" s="26">
        <f t="shared" si="282"/>
        <v>1100179</v>
      </c>
      <c r="L780" s="26">
        <f t="shared" si="282"/>
        <v>1028229</v>
      </c>
      <c r="M780" s="26">
        <f t="shared" si="282"/>
        <v>1080051</v>
      </c>
      <c r="N780" s="26">
        <f t="shared" si="282"/>
        <v>998676</v>
      </c>
      <c r="O780" s="26">
        <f t="shared" si="282"/>
        <v>258816</v>
      </c>
      <c r="P780" s="27">
        <f t="shared" si="282"/>
        <v>992845.77006032993</v>
      </c>
      <c r="Q780" s="26">
        <f t="shared" si="282"/>
        <v>1062256.7199040523</v>
      </c>
      <c r="R780" s="26">
        <f t="shared" si="282"/>
        <v>1135530.657314674</v>
      </c>
    </row>
    <row r="781" spans="1:18" s="31" customFormat="1" x14ac:dyDescent="0.25">
      <c r="A781" s="29"/>
      <c r="B781" s="32"/>
      <c r="C781" s="33"/>
      <c r="D781" s="34"/>
      <c r="E781" s="34"/>
      <c r="F781" s="24" t="s">
        <v>742</v>
      </c>
      <c r="G781" s="30" t="s">
        <v>150</v>
      </c>
      <c r="H781" s="38"/>
      <c r="I781" s="38"/>
      <c r="J781" s="38"/>
      <c r="K781" s="38"/>
      <c r="L781" s="35">
        <v>19932</v>
      </c>
      <c r="M781" s="38">
        <v>0</v>
      </c>
      <c r="N781" s="38"/>
      <c r="O781" s="38"/>
      <c r="P781" s="58"/>
      <c r="Q781" s="59"/>
      <c r="R781" s="59"/>
    </row>
    <row r="782" spans="1:18" s="31" customFormat="1" x14ac:dyDescent="0.25">
      <c r="A782" s="29"/>
      <c r="B782" s="32"/>
      <c r="C782" s="33"/>
      <c r="D782" s="34"/>
      <c r="E782" s="34"/>
      <c r="F782" s="24" t="s">
        <v>742</v>
      </c>
      <c r="G782" s="30" t="s">
        <v>87</v>
      </c>
      <c r="H782" s="38">
        <v>0</v>
      </c>
      <c r="I782" s="35">
        <v>1031419</v>
      </c>
      <c r="J782" s="38">
        <v>0</v>
      </c>
      <c r="K782" s="35">
        <v>1100179</v>
      </c>
      <c r="L782" s="38">
        <v>0</v>
      </c>
      <c r="M782" s="35">
        <v>1080051</v>
      </c>
      <c r="N782" s="38">
        <v>0</v>
      </c>
      <c r="O782" s="35">
        <v>92891</v>
      </c>
      <c r="P782" s="52">
        <f>((O782*3)+M782)/2*$P$2*$P$3</f>
        <v>726638.35320108</v>
      </c>
      <c r="Q782" s="53">
        <f t="shared" ref="Q782:Q783" si="283">P782*$Q$2*$Q$3</f>
        <v>777438.44704193948</v>
      </c>
      <c r="R782" s="53">
        <f t="shared" ref="R782:R783" si="284">Q782*$R$2*$R$3</f>
        <v>831065.76239966904</v>
      </c>
    </row>
    <row r="783" spans="1:18" s="31" customFormat="1" x14ac:dyDescent="0.25">
      <c r="A783" s="29"/>
      <c r="B783" s="32"/>
      <c r="C783" s="33"/>
      <c r="D783" s="34"/>
      <c r="E783" s="34"/>
      <c r="F783" s="24" t="s">
        <v>742</v>
      </c>
      <c r="G783" s="30" t="s">
        <v>152</v>
      </c>
      <c r="H783" s="38"/>
      <c r="I783" s="38"/>
      <c r="J783" s="38"/>
      <c r="K783" s="38"/>
      <c r="L783" s="35">
        <v>1008297</v>
      </c>
      <c r="M783" s="38">
        <v>0</v>
      </c>
      <c r="N783" s="35">
        <v>998676</v>
      </c>
      <c r="O783" s="35">
        <v>165925</v>
      </c>
      <c r="P783" s="52">
        <f>((O783*3)+M783)/2*$P$2*$P$3</f>
        <v>266207.41685924999</v>
      </c>
      <c r="Q783" s="53">
        <f t="shared" si="283"/>
        <v>284818.27286211285</v>
      </c>
      <c r="R783" s="53">
        <f t="shared" si="284"/>
        <v>304464.89491500502</v>
      </c>
    </row>
    <row r="784" spans="1:18" s="31" customFormat="1" x14ac:dyDescent="0.25">
      <c r="A784" s="29"/>
      <c r="B784" s="32"/>
      <c r="C784" s="33"/>
      <c r="D784" s="34"/>
      <c r="E784" s="23" t="s">
        <v>743</v>
      </c>
      <c r="F784" s="24"/>
      <c r="G784" s="30" t="s">
        <v>1</v>
      </c>
      <c r="H784" s="26">
        <f>H785</f>
        <v>2800</v>
      </c>
      <c r="I784" s="26">
        <f t="shared" ref="I784:R784" si="285">I785</f>
        <v>0</v>
      </c>
      <c r="J784" s="26">
        <f t="shared" si="285"/>
        <v>0</v>
      </c>
      <c r="K784" s="26">
        <f t="shared" si="285"/>
        <v>0</v>
      </c>
      <c r="L784" s="26">
        <f t="shared" si="285"/>
        <v>0</v>
      </c>
      <c r="M784" s="26">
        <f t="shared" si="285"/>
        <v>0</v>
      </c>
      <c r="N784" s="26">
        <f t="shared" si="285"/>
        <v>0</v>
      </c>
      <c r="O784" s="26">
        <f t="shared" si="285"/>
        <v>0</v>
      </c>
      <c r="P784" s="27">
        <f t="shared" si="285"/>
        <v>0</v>
      </c>
      <c r="Q784" s="26">
        <f t="shared" si="285"/>
        <v>0</v>
      </c>
      <c r="R784" s="26">
        <f t="shared" si="285"/>
        <v>0</v>
      </c>
    </row>
    <row r="785" spans="1:18" s="31" customFormat="1" x14ac:dyDescent="0.25">
      <c r="A785" s="29"/>
      <c r="B785" s="32"/>
      <c r="C785" s="33"/>
      <c r="D785" s="34"/>
      <c r="E785" s="34"/>
      <c r="F785" s="24" t="s">
        <v>744</v>
      </c>
      <c r="G785" s="30" t="s">
        <v>152</v>
      </c>
      <c r="H785" s="35">
        <v>2800</v>
      </c>
      <c r="I785" s="38">
        <v>0</v>
      </c>
      <c r="J785" s="38"/>
      <c r="K785" s="38"/>
      <c r="L785" s="38"/>
      <c r="M785" s="38"/>
      <c r="N785" s="38"/>
      <c r="O785" s="38"/>
      <c r="P785" s="58"/>
      <c r="Q785" s="59"/>
      <c r="R785" s="59"/>
    </row>
    <row r="786" spans="1:18" s="31" customFormat="1" x14ac:dyDescent="0.25">
      <c r="A786" s="29"/>
      <c r="B786" s="32"/>
      <c r="C786" s="33"/>
      <c r="D786" s="34"/>
      <c r="E786" s="23" t="s">
        <v>745</v>
      </c>
      <c r="F786" s="24"/>
      <c r="G786" s="30" t="s">
        <v>1</v>
      </c>
      <c r="H786" s="26">
        <f>SUM(H787:H789)</f>
        <v>80000</v>
      </c>
      <c r="I786" s="26">
        <f t="shared" ref="I786:R786" si="286">SUM(I787:I789)</f>
        <v>1014503</v>
      </c>
      <c r="J786" s="26">
        <f t="shared" si="286"/>
        <v>127161</v>
      </c>
      <c r="K786" s="26">
        <f t="shared" si="286"/>
        <v>790858</v>
      </c>
      <c r="L786" s="26">
        <f t="shared" si="286"/>
        <v>0</v>
      </c>
      <c r="M786" s="26">
        <f t="shared" si="286"/>
        <v>961327</v>
      </c>
      <c r="N786" s="26">
        <f t="shared" si="286"/>
        <v>90300</v>
      </c>
      <c r="O786" s="26">
        <f t="shared" si="286"/>
        <v>482328</v>
      </c>
      <c r="P786" s="27">
        <f t="shared" si="286"/>
        <v>646603.65686223004</v>
      </c>
      <c r="Q786" s="26">
        <f t="shared" si="286"/>
        <v>691808.43624352769</v>
      </c>
      <c r="R786" s="26">
        <f t="shared" si="286"/>
        <v>739529.03627138806</v>
      </c>
    </row>
    <row r="787" spans="1:18" s="31" customFormat="1" x14ac:dyDescent="0.25">
      <c r="A787" s="29"/>
      <c r="B787" s="32"/>
      <c r="C787" s="33"/>
      <c r="D787" s="34"/>
      <c r="E787" s="34"/>
      <c r="F787" s="24" t="s">
        <v>746</v>
      </c>
      <c r="G787" s="30" t="s">
        <v>20</v>
      </c>
      <c r="H787" s="38">
        <v>0</v>
      </c>
      <c r="I787" s="35">
        <v>1501</v>
      </c>
      <c r="J787" s="38">
        <v>0</v>
      </c>
      <c r="K787" s="35">
        <v>-2485</v>
      </c>
      <c r="L787" s="38">
        <v>0</v>
      </c>
      <c r="M787" s="35">
        <v>956090</v>
      </c>
      <c r="N787" s="38">
        <v>0</v>
      </c>
      <c r="O787" s="35">
        <v>5275</v>
      </c>
      <c r="P787" s="52">
        <f>((O787*3)+M787)/4*$P$2*$P$3</f>
        <v>259887.48084652502</v>
      </c>
      <c r="Q787" s="53">
        <f t="shared" ref="Q787:Q789" si="287">P787*$Q$2*$Q$3</f>
        <v>278056.50310760929</v>
      </c>
      <c r="R787" s="53">
        <f t="shared" ref="R787:R789" si="288">Q787*$R$2*$R$3</f>
        <v>297236.70166372065</v>
      </c>
    </row>
    <row r="788" spans="1:18" s="31" customFormat="1" x14ac:dyDescent="0.25">
      <c r="A788" s="29"/>
      <c r="B788" s="32"/>
      <c r="C788" s="33"/>
      <c r="D788" s="34"/>
      <c r="E788" s="34"/>
      <c r="F788" s="24" t="s">
        <v>746</v>
      </c>
      <c r="G788" s="30" t="s">
        <v>150</v>
      </c>
      <c r="H788" s="38">
        <v>0</v>
      </c>
      <c r="I788" s="35">
        <v>1012635</v>
      </c>
      <c r="J788" s="35">
        <v>28661</v>
      </c>
      <c r="K788" s="35">
        <v>792531</v>
      </c>
      <c r="L788" s="38"/>
      <c r="M788" s="38"/>
      <c r="N788" s="38">
        <v>0</v>
      </c>
      <c r="O788" s="35">
        <v>475523</v>
      </c>
      <c r="P788" s="52">
        <f>((O788*3)+M788)/4*$P$2*$P$3</f>
        <v>381460.74879361503</v>
      </c>
      <c r="Q788" s="53">
        <f t="shared" si="287"/>
        <v>408129.09316320781</v>
      </c>
      <c r="R788" s="53">
        <f t="shared" si="288"/>
        <v>436281.63394505932</v>
      </c>
    </row>
    <row r="789" spans="1:18" s="31" customFormat="1" x14ac:dyDescent="0.25">
      <c r="A789" s="29"/>
      <c r="B789" s="32"/>
      <c r="C789" s="33"/>
      <c r="D789" s="34"/>
      <c r="E789" s="34"/>
      <c r="F789" s="24" t="s">
        <v>746</v>
      </c>
      <c r="G789" s="30" t="s">
        <v>152</v>
      </c>
      <c r="H789" s="35">
        <v>80000</v>
      </c>
      <c r="I789" s="38">
        <v>367</v>
      </c>
      <c r="J789" s="35">
        <v>98500</v>
      </c>
      <c r="K789" s="38">
        <v>812</v>
      </c>
      <c r="L789" s="38">
        <v>0</v>
      </c>
      <c r="M789" s="35">
        <v>5237</v>
      </c>
      <c r="N789" s="35">
        <v>90300</v>
      </c>
      <c r="O789" s="35">
        <v>1530</v>
      </c>
      <c r="P789" s="52">
        <f>((O789*3)+M789)/2*$P$2*$P$3</f>
        <v>5255.4272220900002</v>
      </c>
      <c r="Q789" s="53">
        <f t="shared" si="287"/>
        <v>5622.8399727105289</v>
      </c>
      <c r="R789" s="53">
        <f t="shared" si="288"/>
        <v>6010.7006626081156</v>
      </c>
    </row>
    <row r="790" spans="1:18" s="31" customFormat="1" x14ac:dyDescent="0.25">
      <c r="A790" s="29"/>
      <c r="B790" s="32"/>
      <c r="C790" s="22" t="s">
        <v>747</v>
      </c>
      <c r="D790" s="23"/>
      <c r="E790" s="23"/>
      <c r="F790" s="24"/>
      <c r="G790" s="30" t="s">
        <v>1</v>
      </c>
      <c r="H790" s="26">
        <f>H791+H799</f>
        <v>311850369</v>
      </c>
      <c r="I790" s="26">
        <f t="shared" ref="I790:R790" si="289">I791+I799</f>
        <v>195063338</v>
      </c>
      <c r="J790" s="26">
        <f t="shared" si="289"/>
        <v>183409829</v>
      </c>
      <c r="K790" s="26">
        <f t="shared" si="289"/>
        <v>206749579</v>
      </c>
      <c r="L790" s="26">
        <f t="shared" si="289"/>
        <v>189884803</v>
      </c>
      <c r="M790" s="26">
        <f t="shared" si="289"/>
        <v>247750490</v>
      </c>
      <c r="N790" s="26">
        <f t="shared" si="289"/>
        <v>240187233</v>
      </c>
      <c r="O790" s="26">
        <f t="shared" si="289"/>
        <v>84229497</v>
      </c>
      <c r="P790" s="27">
        <f t="shared" si="289"/>
        <v>260224100.57749069</v>
      </c>
      <c r="Q790" s="26">
        <f t="shared" si="289"/>
        <v>278416656.29761475</v>
      </c>
      <c r="R790" s="26">
        <f t="shared" si="289"/>
        <v>297621698.04069602</v>
      </c>
    </row>
    <row r="791" spans="1:18" s="31" customFormat="1" x14ac:dyDescent="0.25">
      <c r="A791" s="29"/>
      <c r="B791" s="32"/>
      <c r="C791" s="33"/>
      <c r="D791" s="23" t="s">
        <v>748</v>
      </c>
      <c r="E791" s="23"/>
      <c r="F791" s="24"/>
      <c r="G791" s="30" t="s">
        <v>1</v>
      </c>
      <c r="H791" s="26">
        <f>H792+H796</f>
        <v>57139</v>
      </c>
      <c r="I791" s="26">
        <f t="shared" ref="I791:R791" si="290">I792+I796</f>
        <v>7862962</v>
      </c>
      <c r="J791" s="26">
        <f t="shared" si="290"/>
        <v>50774</v>
      </c>
      <c r="K791" s="26">
        <f t="shared" si="290"/>
        <v>6195966</v>
      </c>
      <c r="L791" s="26">
        <f t="shared" si="290"/>
        <v>58728</v>
      </c>
      <c r="M791" s="26">
        <f t="shared" si="290"/>
        <v>6075547</v>
      </c>
      <c r="N791" s="26">
        <f t="shared" si="290"/>
        <v>6216415</v>
      </c>
      <c r="O791" s="26">
        <f t="shared" si="290"/>
        <v>2717074</v>
      </c>
      <c r="P791" s="27">
        <f t="shared" si="290"/>
        <v>7582283.8556885822</v>
      </c>
      <c r="Q791" s="26">
        <f t="shared" si="290"/>
        <v>8112369.7363748495</v>
      </c>
      <c r="R791" s="26">
        <f t="shared" si="290"/>
        <v>8671956.9446051214</v>
      </c>
    </row>
    <row r="792" spans="1:18" s="31" customFormat="1" x14ac:dyDescent="0.25">
      <c r="A792" s="29"/>
      <c r="B792" s="32"/>
      <c r="C792" s="33"/>
      <c r="D792" s="34"/>
      <c r="E792" s="23" t="s">
        <v>749</v>
      </c>
      <c r="F792" s="24"/>
      <c r="G792" s="30" t="s">
        <v>1</v>
      </c>
      <c r="H792" s="26">
        <f>SUM(H793:H795)</f>
        <v>0</v>
      </c>
      <c r="I792" s="26">
        <f t="shared" ref="I792:R792" si="291">SUM(I793:I795)</f>
        <v>338732</v>
      </c>
      <c r="J792" s="26">
        <f t="shared" si="291"/>
        <v>0</v>
      </c>
      <c r="K792" s="26">
        <f t="shared" si="291"/>
        <v>59020</v>
      </c>
      <c r="L792" s="26">
        <f t="shared" si="291"/>
        <v>0</v>
      </c>
      <c r="M792" s="26">
        <f t="shared" si="291"/>
        <v>25851</v>
      </c>
      <c r="N792" s="26">
        <f t="shared" si="291"/>
        <v>0</v>
      </c>
      <c r="O792" s="26">
        <f t="shared" si="291"/>
        <v>4511</v>
      </c>
      <c r="P792" s="27">
        <f t="shared" si="291"/>
        <v>10227.413269080002</v>
      </c>
      <c r="Q792" s="26">
        <f t="shared" si="291"/>
        <v>10942.423083150112</v>
      </c>
      <c r="R792" s="26">
        <f t="shared" si="291"/>
        <v>11697.225956214266</v>
      </c>
    </row>
    <row r="793" spans="1:18" s="31" customFormat="1" x14ac:dyDescent="0.25">
      <c r="A793" s="29"/>
      <c r="B793" s="32"/>
      <c r="C793" s="33"/>
      <c r="D793" s="34"/>
      <c r="E793" s="34"/>
      <c r="F793" s="24" t="s">
        <v>750</v>
      </c>
      <c r="G793" s="30" t="s">
        <v>20</v>
      </c>
      <c r="H793" s="38">
        <v>0</v>
      </c>
      <c r="I793" s="35">
        <v>177022</v>
      </c>
      <c r="J793" s="38">
        <v>0</v>
      </c>
      <c r="K793" s="35">
        <v>6304</v>
      </c>
      <c r="L793" s="38">
        <v>0</v>
      </c>
      <c r="M793" s="35">
        <v>1136</v>
      </c>
      <c r="N793" s="38">
        <v>0</v>
      </c>
      <c r="O793" s="38">
        <v>0</v>
      </c>
      <c r="P793" s="52"/>
      <c r="Q793" s="59"/>
      <c r="R793" s="59"/>
    </row>
    <row r="794" spans="1:18" s="31" customFormat="1" x14ac:dyDescent="0.25">
      <c r="A794" s="29"/>
      <c r="B794" s="32"/>
      <c r="C794" s="33"/>
      <c r="D794" s="34"/>
      <c r="E794" s="34"/>
      <c r="F794" s="24" t="s">
        <v>750</v>
      </c>
      <c r="G794" s="30" t="s">
        <v>263</v>
      </c>
      <c r="H794" s="38">
        <v>0</v>
      </c>
      <c r="I794" s="35">
        <v>160224</v>
      </c>
      <c r="J794" s="38"/>
      <c r="K794" s="38"/>
      <c r="L794" s="38"/>
      <c r="M794" s="38"/>
      <c r="N794" s="38"/>
      <c r="O794" s="38"/>
      <c r="P794" s="58"/>
      <c r="Q794" s="59"/>
      <c r="R794" s="59"/>
    </row>
    <row r="795" spans="1:18" s="31" customFormat="1" x14ac:dyDescent="0.25">
      <c r="A795" s="29"/>
      <c r="B795" s="32"/>
      <c r="C795" s="33"/>
      <c r="D795" s="34"/>
      <c r="E795" s="34"/>
      <c r="F795" s="24" t="s">
        <v>750</v>
      </c>
      <c r="G795" s="30" t="s">
        <v>152</v>
      </c>
      <c r="H795" s="38">
        <v>0</v>
      </c>
      <c r="I795" s="35">
        <v>1486</v>
      </c>
      <c r="J795" s="38">
        <v>0</v>
      </c>
      <c r="K795" s="35">
        <v>52716</v>
      </c>
      <c r="L795" s="38">
        <v>0</v>
      </c>
      <c r="M795" s="35">
        <v>24715</v>
      </c>
      <c r="N795" s="38">
        <v>0</v>
      </c>
      <c r="O795" s="35">
        <v>4511</v>
      </c>
      <c r="P795" s="52">
        <f>((O795*3)+M795)/4*$P$2*$P$3</f>
        <v>10227.413269080002</v>
      </c>
      <c r="Q795" s="53">
        <f t="shared" ref="Q795" si="292">P795*$Q$2*$Q$3</f>
        <v>10942.423083150112</v>
      </c>
      <c r="R795" s="53">
        <f t="shared" ref="R795" si="293">Q795*$R$2*$R$3</f>
        <v>11697.225956214266</v>
      </c>
    </row>
    <row r="796" spans="1:18" s="31" customFormat="1" x14ac:dyDescent="0.25">
      <c r="A796" s="29"/>
      <c r="B796" s="32"/>
      <c r="C796" s="33"/>
      <c r="D796" s="34"/>
      <c r="E796" s="23" t="s">
        <v>751</v>
      </c>
      <c r="F796" s="24"/>
      <c r="G796" s="30" t="s">
        <v>1</v>
      </c>
      <c r="H796" s="26">
        <f>SUM(H797:H798)</f>
        <v>57139</v>
      </c>
      <c r="I796" s="26">
        <f t="shared" ref="I796:R796" si="294">SUM(I797:I798)</f>
        <v>7524230</v>
      </c>
      <c r="J796" s="26">
        <f t="shared" si="294"/>
        <v>50774</v>
      </c>
      <c r="K796" s="26">
        <f t="shared" si="294"/>
        <v>6136946</v>
      </c>
      <c r="L796" s="26">
        <f t="shared" si="294"/>
        <v>58728</v>
      </c>
      <c r="M796" s="26">
        <f t="shared" si="294"/>
        <v>6049696</v>
      </c>
      <c r="N796" s="26">
        <f t="shared" si="294"/>
        <v>6216415</v>
      </c>
      <c r="O796" s="26">
        <f t="shared" si="294"/>
        <v>2712563</v>
      </c>
      <c r="P796" s="27">
        <f t="shared" si="294"/>
        <v>7572056.442419502</v>
      </c>
      <c r="Q796" s="26">
        <f t="shared" si="294"/>
        <v>8101427.3132916996</v>
      </c>
      <c r="R796" s="26">
        <f t="shared" si="294"/>
        <v>8660259.7186489068</v>
      </c>
    </row>
    <row r="797" spans="1:18" s="31" customFormat="1" x14ac:dyDescent="0.25">
      <c r="A797" s="29"/>
      <c r="B797" s="32"/>
      <c r="C797" s="33"/>
      <c r="D797" s="34"/>
      <c r="E797" s="34"/>
      <c r="F797" s="24" t="s">
        <v>752</v>
      </c>
      <c r="G797" s="30" t="s">
        <v>20</v>
      </c>
      <c r="H797" s="38">
        <v>0</v>
      </c>
      <c r="I797" s="35">
        <v>7524230</v>
      </c>
      <c r="J797" s="38">
        <v>0</v>
      </c>
      <c r="K797" s="35">
        <v>6135543</v>
      </c>
      <c r="L797" s="38">
        <v>0</v>
      </c>
      <c r="M797" s="35">
        <v>6008207</v>
      </c>
      <c r="N797" s="35">
        <v>6216415</v>
      </c>
      <c r="O797" s="35">
        <v>2710518</v>
      </c>
      <c r="P797" s="52">
        <f>((O797*3)+M797)/2*$P$2*$P$3</f>
        <v>7561868.81787387</v>
      </c>
      <c r="Q797" s="53">
        <f t="shared" ref="Q797:Q798" si="295">P797*$Q$2*$Q$3</f>
        <v>8090527.4606058197</v>
      </c>
      <c r="R797" s="53">
        <f t="shared" ref="R797:R798" si="296">Q797*$R$2*$R$3</f>
        <v>8648607.9995746799</v>
      </c>
    </row>
    <row r="798" spans="1:18" s="31" customFormat="1" x14ac:dyDescent="0.25">
      <c r="A798" s="29"/>
      <c r="B798" s="32"/>
      <c r="C798" s="33"/>
      <c r="D798" s="34"/>
      <c r="E798" s="34"/>
      <c r="F798" s="24" t="s">
        <v>752</v>
      </c>
      <c r="G798" s="30" t="s">
        <v>152</v>
      </c>
      <c r="H798" s="35">
        <v>57139</v>
      </c>
      <c r="I798" s="38">
        <v>0</v>
      </c>
      <c r="J798" s="35">
        <v>50774</v>
      </c>
      <c r="K798" s="35">
        <v>1403</v>
      </c>
      <c r="L798" s="35">
        <v>58728</v>
      </c>
      <c r="M798" s="35">
        <v>41489</v>
      </c>
      <c r="N798" s="38">
        <v>0</v>
      </c>
      <c r="O798" s="35">
        <v>2045</v>
      </c>
      <c r="P798" s="52">
        <f>((O798*3)+M798)/5*$P$2*$P$3</f>
        <v>10187.624545631999</v>
      </c>
      <c r="Q798" s="53">
        <f t="shared" si="295"/>
        <v>10899.852685880378</v>
      </c>
      <c r="R798" s="53">
        <f t="shared" si="296"/>
        <v>11651.719074226063</v>
      </c>
    </row>
    <row r="799" spans="1:18" s="31" customFormat="1" x14ac:dyDescent="0.25">
      <c r="A799" s="29"/>
      <c r="B799" s="32"/>
      <c r="C799" s="33"/>
      <c r="D799" s="23" t="s">
        <v>753</v>
      </c>
      <c r="E799" s="23"/>
      <c r="F799" s="24"/>
      <c r="G799" s="30" t="s">
        <v>1</v>
      </c>
      <c r="H799" s="26">
        <f>H800+H802+H807+H809+H814+H817</f>
        <v>311793230</v>
      </c>
      <c r="I799" s="26">
        <f t="shared" ref="I799:R799" si="297">I800+I802+I807+I809+I814+I817</f>
        <v>187200376</v>
      </c>
      <c r="J799" s="26">
        <f t="shared" si="297"/>
        <v>183359055</v>
      </c>
      <c r="K799" s="26">
        <f t="shared" si="297"/>
        <v>200553613</v>
      </c>
      <c r="L799" s="26">
        <f t="shared" si="297"/>
        <v>189826075</v>
      </c>
      <c r="M799" s="26">
        <f t="shared" si="297"/>
        <v>241674943</v>
      </c>
      <c r="N799" s="26">
        <f t="shared" si="297"/>
        <v>233970818</v>
      </c>
      <c r="O799" s="26">
        <f t="shared" si="297"/>
        <v>81512423</v>
      </c>
      <c r="P799" s="27">
        <f t="shared" si="297"/>
        <v>252641816.72180212</v>
      </c>
      <c r="Q799" s="26">
        <f t="shared" si="297"/>
        <v>270304286.5612399</v>
      </c>
      <c r="R799" s="26">
        <f t="shared" si="297"/>
        <v>288949741.09609091</v>
      </c>
    </row>
    <row r="800" spans="1:18" s="31" customFormat="1" x14ac:dyDescent="0.25">
      <c r="A800" s="29"/>
      <c r="B800" s="32"/>
      <c r="C800" s="33"/>
      <c r="D800" s="34"/>
      <c r="E800" s="23" t="s">
        <v>754</v>
      </c>
      <c r="F800" s="24"/>
      <c r="G800" s="30" t="s">
        <v>1</v>
      </c>
      <c r="H800" s="42">
        <f>H801</f>
        <v>0</v>
      </c>
      <c r="I800" s="42">
        <f t="shared" ref="I800:R800" si="298">I801</f>
        <v>134918</v>
      </c>
      <c r="J800" s="42">
        <f t="shared" si="298"/>
        <v>0</v>
      </c>
      <c r="K800" s="42">
        <f t="shared" si="298"/>
        <v>0</v>
      </c>
      <c r="L800" s="42">
        <f t="shared" si="298"/>
        <v>0</v>
      </c>
      <c r="M800" s="42">
        <f t="shared" si="298"/>
        <v>2671355</v>
      </c>
      <c r="N800" s="42">
        <f t="shared" si="298"/>
        <v>0</v>
      </c>
      <c r="O800" s="42">
        <f t="shared" si="298"/>
        <v>0</v>
      </c>
      <c r="P800" s="43">
        <f t="shared" si="298"/>
        <v>0</v>
      </c>
      <c r="Q800" s="42">
        <f t="shared" si="298"/>
        <v>0</v>
      </c>
      <c r="R800" s="42">
        <f t="shared" si="298"/>
        <v>0</v>
      </c>
    </row>
    <row r="801" spans="1:18" s="31" customFormat="1" x14ac:dyDescent="0.25">
      <c r="A801" s="29"/>
      <c r="B801" s="32"/>
      <c r="C801" s="33"/>
      <c r="D801" s="34"/>
      <c r="E801" s="34"/>
      <c r="F801" s="24" t="s">
        <v>755</v>
      </c>
      <c r="G801" s="30" t="s">
        <v>20</v>
      </c>
      <c r="H801" s="38">
        <v>0</v>
      </c>
      <c r="I801" s="35">
        <v>134918</v>
      </c>
      <c r="J801" s="38"/>
      <c r="K801" s="38"/>
      <c r="L801" s="38">
        <v>0</v>
      </c>
      <c r="M801" s="35">
        <v>2671355</v>
      </c>
      <c r="N801" s="38"/>
      <c r="O801" s="38"/>
      <c r="P801" s="52"/>
      <c r="Q801" s="59"/>
      <c r="R801" s="59"/>
    </row>
    <row r="802" spans="1:18" s="31" customFormat="1" x14ac:dyDescent="0.25">
      <c r="A802" s="29"/>
      <c r="B802" s="32"/>
      <c r="C802" s="33"/>
      <c r="D802" s="34"/>
      <c r="E802" s="23" t="s">
        <v>756</v>
      </c>
      <c r="F802" s="24"/>
      <c r="G802" s="30" t="s">
        <v>1</v>
      </c>
      <c r="H802" s="26">
        <f>SUM(H803:H806)</f>
        <v>0</v>
      </c>
      <c r="I802" s="26">
        <f t="shared" ref="I802:R802" si="299">SUM(I803:I806)</f>
        <v>988396</v>
      </c>
      <c r="J802" s="26">
        <f t="shared" si="299"/>
        <v>0</v>
      </c>
      <c r="K802" s="26">
        <f t="shared" si="299"/>
        <v>178917</v>
      </c>
      <c r="L802" s="26">
        <f t="shared" si="299"/>
        <v>450</v>
      </c>
      <c r="M802" s="26">
        <f t="shared" si="299"/>
        <v>137546</v>
      </c>
      <c r="N802" s="26">
        <f t="shared" si="299"/>
        <v>0</v>
      </c>
      <c r="O802" s="26">
        <f t="shared" si="299"/>
        <v>481171</v>
      </c>
      <c r="P802" s="27">
        <f t="shared" si="299"/>
        <v>841939.01446373994</v>
      </c>
      <c r="Q802" s="26">
        <f t="shared" si="299"/>
        <v>900799.90551720606</v>
      </c>
      <c r="R802" s="26">
        <f t="shared" si="299"/>
        <v>962936.63259983016</v>
      </c>
    </row>
    <row r="803" spans="1:18" s="31" customFormat="1" x14ac:dyDescent="0.25">
      <c r="A803" s="29"/>
      <c r="B803" s="32"/>
      <c r="C803" s="33"/>
      <c r="D803" s="34"/>
      <c r="E803" s="34"/>
      <c r="F803" s="24" t="s">
        <v>757</v>
      </c>
      <c r="G803" s="30" t="s">
        <v>20</v>
      </c>
      <c r="H803" s="38">
        <v>0</v>
      </c>
      <c r="I803" s="35">
        <v>981348</v>
      </c>
      <c r="J803" s="38">
        <v>0</v>
      </c>
      <c r="K803" s="35">
        <v>3343</v>
      </c>
      <c r="L803" s="38">
        <v>0</v>
      </c>
      <c r="M803" s="35">
        <v>130809</v>
      </c>
      <c r="N803" s="38">
        <v>0</v>
      </c>
      <c r="O803" s="35">
        <v>481171</v>
      </c>
      <c r="P803" s="52">
        <f>((O803*3)+M803)/2*$P$2*$P$3</f>
        <v>841939.01446373994</v>
      </c>
      <c r="Q803" s="53">
        <f t="shared" ref="Q803" si="300">P803*$Q$2*$Q$3</f>
        <v>900799.90551720606</v>
      </c>
      <c r="R803" s="53">
        <f t="shared" ref="R803" si="301">Q803*$R$2*$R$3</f>
        <v>962936.63259983016</v>
      </c>
    </row>
    <row r="804" spans="1:18" s="31" customFormat="1" x14ac:dyDescent="0.25">
      <c r="A804" s="29"/>
      <c r="B804" s="32"/>
      <c r="C804" s="33"/>
      <c r="D804" s="34"/>
      <c r="E804" s="34"/>
      <c r="F804" s="24" t="s">
        <v>757</v>
      </c>
      <c r="G804" s="30" t="s">
        <v>84</v>
      </c>
      <c r="H804" s="38"/>
      <c r="I804" s="38"/>
      <c r="J804" s="38"/>
      <c r="K804" s="38"/>
      <c r="L804" s="38">
        <v>0</v>
      </c>
      <c r="M804" s="38">
        <v>36</v>
      </c>
      <c r="N804" s="38"/>
      <c r="O804" s="38"/>
      <c r="P804" s="58"/>
      <c r="Q804" s="59"/>
      <c r="R804" s="59"/>
    </row>
    <row r="805" spans="1:18" s="31" customFormat="1" x14ac:dyDescent="0.25">
      <c r="A805" s="29"/>
      <c r="B805" s="32"/>
      <c r="C805" s="33"/>
      <c r="D805" s="34"/>
      <c r="E805" s="34"/>
      <c r="F805" s="24" t="s">
        <v>757</v>
      </c>
      <c r="G805" s="30" t="s">
        <v>155</v>
      </c>
      <c r="H805" s="38">
        <v>0</v>
      </c>
      <c r="I805" s="35">
        <v>7048</v>
      </c>
      <c r="J805" s="38"/>
      <c r="K805" s="38"/>
      <c r="L805" s="38"/>
      <c r="M805" s="38"/>
      <c r="N805" s="38">
        <v>0</v>
      </c>
      <c r="O805" s="38">
        <v>0</v>
      </c>
      <c r="P805" s="58"/>
      <c r="Q805" s="59"/>
      <c r="R805" s="59"/>
    </row>
    <row r="806" spans="1:18" s="31" customFormat="1" x14ac:dyDescent="0.25">
      <c r="A806" s="29"/>
      <c r="B806" s="32"/>
      <c r="C806" s="33"/>
      <c r="D806" s="34"/>
      <c r="E806" s="34"/>
      <c r="F806" s="24" t="s">
        <v>758</v>
      </c>
      <c r="G806" s="30" t="s">
        <v>152</v>
      </c>
      <c r="H806" s="38">
        <v>0</v>
      </c>
      <c r="I806" s="38">
        <v>0</v>
      </c>
      <c r="J806" s="38">
        <v>0</v>
      </c>
      <c r="K806" s="35">
        <v>175574</v>
      </c>
      <c r="L806" s="38">
        <v>450</v>
      </c>
      <c r="M806" s="35">
        <v>6701</v>
      </c>
      <c r="N806" s="38"/>
      <c r="O806" s="38"/>
      <c r="P806" s="52"/>
      <c r="Q806" s="59"/>
      <c r="R806" s="59"/>
    </row>
    <row r="807" spans="1:18" s="31" customFormat="1" x14ac:dyDescent="0.25">
      <c r="A807" s="29"/>
      <c r="B807" s="32"/>
      <c r="C807" s="33"/>
      <c r="D807" s="34"/>
      <c r="E807" s="23" t="s">
        <v>759</v>
      </c>
      <c r="F807" s="24"/>
      <c r="G807" s="30" t="s">
        <v>1</v>
      </c>
      <c r="H807" s="26">
        <f>H808</f>
        <v>160476786</v>
      </c>
      <c r="I807" s="26">
        <f t="shared" ref="I807:R807" si="302">I808</f>
        <v>171561141</v>
      </c>
      <c r="J807" s="26">
        <f t="shared" si="302"/>
        <v>183359055</v>
      </c>
      <c r="K807" s="26">
        <f t="shared" si="302"/>
        <v>180812545</v>
      </c>
      <c r="L807" s="26">
        <f t="shared" si="302"/>
        <v>189820312</v>
      </c>
      <c r="M807" s="26">
        <f t="shared" si="302"/>
        <v>212990387</v>
      </c>
      <c r="N807" s="26">
        <f t="shared" si="302"/>
        <v>212553600</v>
      </c>
      <c r="O807" s="26">
        <f t="shared" si="302"/>
        <v>71103302</v>
      </c>
      <c r="P807" s="27">
        <f t="shared" si="302"/>
        <v>227983124.51583833</v>
      </c>
      <c r="Q807" s="26">
        <f t="shared" si="302"/>
        <v>243921677.8120088</v>
      </c>
      <c r="R807" s="26">
        <f t="shared" si="302"/>
        <v>260747273.18664226</v>
      </c>
    </row>
    <row r="808" spans="1:18" s="31" customFormat="1" ht="21" x14ac:dyDescent="0.25">
      <c r="A808" s="29"/>
      <c r="B808" s="32"/>
      <c r="C808" s="33"/>
      <c r="D808" s="34"/>
      <c r="E808" s="34"/>
      <c r="F808" s="24" t="s">
        <v>760</v>
      </c>
      <c r="G808" s="30" t="s">
        <v>324</v>
      </c>
      <c r="H808" s="35">
        <v>160476786</v>
      </c>
      <c r="I808" s="35">
        <v>171561141</v>
      </c>
      <c r="J808" s="35">
        <v>183359055</v>
      </c>
      <c r="K808" s="35">
        <v>180812545</v>
      </c>
      <c r="L808" s="35">
        <v>189820312</v>
      </c>
      <c r="M808" s="35">
        <v>212990387</v>
      </c>
      <c r="N808" s="35">
        <v>212553600</v>
      </c>
      <c r="O808" s="35">
        <v>71103302</v>
      </c>
      <c r="P808" s="52">
        <f>((O808*3)+M808)/2*$P$2*$P$3</f>
        <v>227983124.51583833</v>
      </c>
      <c r="Q808" s="53">
        <f t="shared" ref="Q808" si="303">P808*$Q$2*$Q$3</f>
        <v>243921677.8120088</v>
      </c>
      <c r="R808" s="53">
        <f t="shared" ref="R808" si="304">Q808*$R$2*$R$3</f>
        <v>260747273.18664226</v>
      </c>
    </row>
    <row r="809" spans="1:18" s="31" customFormat="1" x14ac:dyDescent="0.25">
      <c r="A809" s="29"/>
      <c r="B809" s="32"/>
      <c r="C809" s="33"/>
      <c r="D809" s="34"/>
      <c r="E809" s="23" t="s">
        <v>761</v>
      </c>
      <c r="F809" s="24"/>
      <c r="G809" s="30" t="s">
        <v>1</v>
      </c>
      <c r="H809" s="26">
        <f>SUM(H810:H813)</f>
        <v>11100000</v>
      </c>
      <c r="I809" s="26">
        <f t="shared" ref="I809:R809" si="305">SUM(I810:I813)</f>
        <v>671273</v>
      </c>
      <c r="J809" s="26">
        <f t="shared" si="305"/>
        <v>0</v>
      </c>
      <c r="K809" s="26">
        <f t="shared" si="305"/>
        <v>254563</v>
      </c>
      <c r="L809" s="26">
        <f t="shared" si="305"/>
        <v>0</v>
      </c>
      <c r="M809" s="26">
        <f t="shared" si="305"/>
        <v>396429</v>
      </c>
      <c r="N809" s="26">
        <f t="shared" si="305"/>
        <v>202195</v>
      </c>
      <c r="O809" s="26">
        <f t="shared" si="305"/>
        <v>265631</v>
      </c>
      <c r="P809" s="27">
        <f t="shared" si="305"/>
        <v>427147.63352460007</v>
      </c>
      <c r="Q809" s="26">
        <f t="shared" si="305"/>
        <v>457009.99871817807</v>
      </c>
      <c r="R809" s="26">
        <f t="shared" si="305"/>
        <v>488534.31992475863</v>
      </c>
    </row>
    <row r="810" spans="1:18" s="31" customFormat="1" x14ac:dyDescent="0.25">
      <c r="A810" s="29"/>
      <c r="B810" s="32"/>
      <c r="C810" s="33"/>
      <c r="D810" s="34"/>
      <c r="E810" s="34"/>
      <c r="F810" s="24" t="s">
        <v>762</v>
      </c>
      <c r="G810" s="30" t="s">
        <v>20</v>
      </c>
      <c r="H810" s="38">
        <v>0</v>
      </c>
      <c r="I810" s="35">
        <v>345661</v>
      </c>
      <c r="J810" s="38">
        <v>0</v>
      </c>
      <c r="K810" s="35">
        <v>22766</v>
      </c>
      <c r="L810" s="38">
        <v>0</v>
      </c>
      <c r="M810" s="35">
        <v>163615</v>
      </c>
      <c r="N810" s="35">
        <v>141890</v>
      </c>
      <c r="O810" s="35">
        <v>131375</v>
      </c>
      <c r="P810" s="52">
        <f>((O810*3)+M810)/3*$P$2*$P$3</f>
        <v>198850.91949720003</v>
      </c>
      <c r="Q810" s="53">
        <f t="shared" ref="Q810:Q812" si="306">P810*$Q$2*$Q$3</f>
        <v>212752.80800376993</v>
      </c>
      <c r="R810" s="53">
        <f t="shared" ref="R810:R812" si="307">Q810*$R$2*$R$3</f>
        <v>227428.39032346598</v>
      </c>
    </row>
    <row r="811" spans="1:18" s="31" customFormat="1" x14ac:dyDescent="0.25">
      <c r="A811" s="29"/>
      <c r="B811" s="32"/>
      <c r="C811" s="33"/>
      <c r="D811" s="34"/>
      <c r="E811" s="34"/>
      <c r="F811" s="24" t="s">
        <v>762</v>
      </c>
      <c r="G811" s="30" t="s">
        <v>112</v>
      </c>
      <c r="H811" s="38">
        <v>0</v>
      </c>
      <c r="I811" s="35">
        <v>124407</v>
      </c>
      <c r="J811" s="38">
        <v>0</v>
      </c>
      <c r="K811" s="35">
        <v>231797</v>
      </c>
      <c r="L811" s="38">
        <v>0</v>
      </c>
      <c r="M811" s="35">
        <v>228946</v>
      </c>
      <c r="N811" s="35">
        <v>56535</v>
      </c>
      <c r="O811" s="35">
        <v>132380</v>
      </c>
      <c r="P811" s="52">
        <f>((O811*3)+M811)/3*$P$2*$P$3</f>
        <v>223218.30384108002</v>
      </c>
      <c r="Q811" s="53">
        <f t="shared" si="306"/>
        <v>238823.74323492718</v>
      </c>
      <c r="R811" s="53">
        <f t="shared" si="307"/>
        <v>255297.68563140088</v>
      </c>
    </row>
    <row r="812" spans="1:18" s="31" customFormat="1" x14ac:dyDescent="0.25">
      <c r="A812" s="29"/>
      <c r="B812" s="32"/>
      <c r="C812" s="33"/>
      <c r="D812" s="34"/>
      <c r="E812" s="34"/>
      <c r="F812" s="24" t="s">
        <v>762</v>
      </c>
      <c r="G812" s="30" t="s">
        <v>152</v>
      </c>
      <c r="H812" s="38">
        <v>0</v>
      </c>
      <c r="I812" s="35">
        <v>201205</v>
      </c>
      <c r="J812" s="38"/>
      <c r="K812" s="38"/>
      <c r="L812" s="38">
        <v>0</v>
      </c>
      <c r="M812" s="35">
        <v>3868</v>
      </c>
      <c r="N812" s="35">
        <v>3770</v>
      </c>
      <c r="O812" s="35">
        <v>1876</v>
      </c>
      <c r="P812" s="52">
        <f>((O812*3)+M812)/2*$P$2*$P$3</f>
        <v>5078.4101863200003</v>
      </c>
      <c r="Q812" s="53">
        <f t="shared" si="306"/>
        <v>5433.4474794809385</v>
      </c>
      <c r="R812" s="53">
        <f t="shared" si="307"/>
        <v>5808.2439698917942</v>
      </c>
    </row>
    <row r="813" spans="1:18" s="31" customFormat="1" x14ac:dyDescent="0.25">
      <c r="A813" s="29"/>
      <c r="B813" s="32"/>
      <c r="C813" s="33"/>
      <c r="D813" s="34"/>
      <c r="E813" s="34"/>
      <c r="F813" s="24" t="s">
        <v>762</v>
      </c>
      <c r="G813" s="30" t="s">
        <v>324</v>
      </c>
      <c r="H813" s="35">
        <v>11100000</v>
      </c>
      <c r="I813" s="38">
        <v>0</v>
      </c>
      <c r="J813" s="38"/>
      <c r="K813" s="38"/>
      <c r="L813" s="38"/>
      <c r="M813" s="38"/>
      <c r="N813" s="38"/>
      <c r="O813" s="38"/>
      <c r="P813" s="58"/>
      <c r="Q813" s="59"/>
      <c r="R813" s="59"/>
    </row>
    <row r="814" spans="1:18" s="31" customFormat="1" x14ac:dyDescent="0.25">
      <c r="A814" s="29"/>
      <c r="B814" s="32"/>
      <c r="C814" s="33"/>
      <c r="D814" s="34"/>
      <c r="E814" s="23" t="s">
        <v>763</v>
      </c>
      <c r="F814" s="24"/>
      <c r="G814" s="30" t="s">
        <v>1</v>
      </c>
      <c r="H814" s="26">
        <f>SUM(H815:H816)</f>
        <v>0</v>
      </c>
      <c r="I814" s="26">
        <f t="shared" ref="I814:R814" si="308">SUM(I815:I816)</f>
        <v>0</v>
      </c>
      <c r="J814" s="26">
        <f t="shared" si="308"/>
        <v>0</v>
      </c>
      <c r="K814" s="26">
        <f t="shared" si="308"/>
        <v>599226</v>
      </c>
      <c r="L814" s="26">
        <f t="shared" si="308"/>
        <v>3987</v>
      </c>
      <c r="M814" s="26">
        <f t="shared" si="308"/>
        <v>547194</v>
      </c>
      <c r="N814" s="26">
        <f t="shared" si="308"/>
        <v>682536</v>
      </c>
      <c r="O814" s="26">
        <f t="shared" si="308"/>
        <v>89510</v>
      </c>
      <c r="P814" s="27">
        <f t="shared" si="308"/>
        <v>436244.84739107999</v>
      </c>
      <c r="Q814" s="26">
        <f t="shared" si="308"/>
        <v>466743.20890397101</v>
      </c>
      <c r="R814" s="26">
        <f t="shared" si="308"/>
        <v>498938.92208256252</v>
      </c>
    </row>
    <row r="815" spans="1:18" s="31" customFormat="1" ht="21" x14ac:dyDescent="0.25">
      <c r="A815" s="29"/>
      <c r="B815" s="32"/>
      <c r="C815" s="33"/>
      <c r="D815" s="34"/>
      <c r="E815" s="34"/>
      <c r="F815" s="24" t="s">
        <v>764</v>
      </c>
      <c r="G815" s="30" t="s">
        <v>20</v>
      </c>
      <c r="H815" s="38"/>
      <c r="I815" s="38"/>
      <c r="J815" s="38">
        <v>0</v>
      </c>
      <c r="K815" s="35">
        <v>599226</v>
      </c>
      <c r="L815" s="38">
        <v>0</v>
      </c>
      <c r="M815" s="35">
        <v>547194</v>
      </c>
      <c r="N815" s="35">
        <v>682536</v>
      </c>
      <c r="O815" s="35">
        <v>89510</v>
      </c>
      <c r="P815" s="52">
        <f>((O815*3)+M815)/2*$P$2*$P$3</f>
        <v>436244.84739107999</v>
      </c>
      <c r="Q815" s="53">
        <f t="shared" ref="Q815" si="309">P815*$Q$2*$Q$3</f>
        <v>466743.20890397101</v>
      </c>
      <c r="R815" s="53">
        <f t="shared" ref="R815" si="310">Q815*$R$2*$R$3</f>
        <v>498938.92208256252</v>
      </c>
    </row>
    <row r="816" spans="1:18" s="31" customFormat="1" ht="21" x14ac:dyDescent="0.25">
      <c r="A816" s="29"/>
      <c r="B816" s="32"/>
      <c r="C816" s="33"/>
      <c r="D816" s="34"/>
      <c r="E816" s="34"/>
      <c r="F816" s="24" t="s">
        <v>764</v>
      </c>
      <c r="G816" s="30" t="s">
        <v>152</v>
      </c>
      <c r="H816" s="38"/>
      <c r="I816" s="38"/>
      <c r="J816" s="38"/>
      <c r="K816" s="38"/>
      <c r="L816" s="35">
        <v>3987</v>
      </c>
      <c r="M816" s="38">
        <v>0</v>
      </c>
      <c r="N816" s="38"/>
      <c r="O816" s="38"/>
      <c r="P816" s="58"/>
      <c r="Q816" s="59"/>
      <c r="R816" s="59"/>
    </row>
    <row r="817" spans="1:18" s="31" customFormat="1" x14ac:dyDescent="0.25">
      <c r="A817" s="29"/>
      <c r="B817" s="32"/>
      <c r="C817" s="33"/>
      <c r="D817" s="34"/>
      <c r="E817" s="23" t="s">
        <v>765</v>
      </c>
      <c r="F817" s="24"/>
      <c r="G817" s="30" t="s">
        <v>1</v>
      </c>
      <c r="H817" s="26">
        <f>SUM(H818:H823)</f>
        <v>140216444</v>
      </c>
      <c r="I817" s="26">
        <f t="shared" ref="I817:R817" si="311">SUM(I818:I823)</f>
        <v>13844648</v>
      </c>
      <c r="J817" s="26">
        <f t="shared" si="311"/>
        <v>0</v>
      </c>
      <c r="K817" s="26">
        <f t="shared" si="311"/>
        <v>18708362</v>
      </c>
      <c r="L817" s="26">
        <f t="shared" si="311"/>
        <v>1326</v>
      </c>
      <c r="M817" s="26">
        <f t="shared" si="311"/>
        <v>24932032</v>
      </c>
      <c r="N817" s="26">
        <f t="shared" si="311"/>
        <v>20532487</v>
      </c>
      <c r="O817" s="26">
        <f t="shared" si="311"/>
        <v>9572809</v>
      </c>
      <c r="P817" s="27">
        <f t="shared" si="311"/>
        <v>22953360.710584369</v>
      </c>
      <c r="Q817" s="26">
        <f t="shared" si="311"/>
        <v>24558055.636091713</v>
      </c>
      <c r="R817" s="26">
        <f t="shared" si="311"/>
        <v>26252058.034841504</v>
      </c>
    </row>
    <row r="818" spans="1:18" s="31" customFormat="1" x14ac:dyDescent="0.25">
      <c r="A818" s="29"/>
      <c r="B818" s="32"/>
      <c r="C818" s="33"/>
      <c r="D818" s="34"/>
      <c r="E818" s="34"/>
      <c r="F818" s="24" t="s">
        <v>766</v>
      </c>
      <c r="G818" s="30" t="s">
        <v>20</v>
      </c>
      <c r="H818" s="35">
        <v>140000000</v>
      </c>
      <c r="I818" s="35">
        <v>13791537</v>
      </c>
      <c r="J818" s="38">
        <v>0</v>
      </c>
      <c r="K818" s="35">
        <v>18340294</v>
      </c>
      <c r="L818" s="38">
        <v>0</v>
      </c>
      <c r="M818" s="35">
        <v>24931511</v>
      </c>
      <c r="N818" s="35">
        <v>20532487</v>
      </c>
      <c r="O818" s="35">
        <v>9572809</v>
      </c>
      <c r="P818" s="52">
        <f>((O818*3)+M818)/2.5*$P$2*$P$3</f>
        <v>22953360.710584369</v>
      </c>
      <c r="Q818" s="53">
        <f t="shared" ref="Q818" si="312">P818*$Q$2*$Q$3</f>
        <v>24558055.636091713</v>
      </c>
      <c r="R818" s="53">
        <f t="shared" ref="R818" si="313">Q818*$R$2*$R$3</f>
        <v>26252058.034841504</v>
      </c>
    </row>
    <row r="819" spans="1:18" s="31" customFormat="1" x14ac:dyDescent="0.25">
      <c r="A819" s="29"/>
      <c r="B819" s="32"/>
      <c r="C819" s="33"/>
      <c r="D819" s="34"/>
      <c r="E819" s="34"/>
      <c r="F819" s="24" t="s">
        <v>766</v>
      </c>
      <c r="G819" s="30" t="s">
        <v>150</v>
      </c>
      <c r="H819" s="38"/>
      <c r="I819" s="38"/>
      <c r="J819" s="38">
        <v>0</v>
      </c>
      <c r="K819" s="35">
        <v>1970</v>
      </c>
      <c r="L819" s="38"/>
      <c r="M819" s="38"/>
      <c r="N819" s="38"/>
      <c r="O819" s="38"/>
      <c r="P819" s="58"/>
      <c r="Q819" s="59"/>
      <c r="R819" s="59"/>
    </row>
    <row r="820" spans="1:18" s="31" customFormat="1" x14ac:dyDescent="0.25">
      <c r="A820" s="29"/>
      <c r="B820" s="32"/>
      <c r="C820" s="33"/>
      <c r="D820" s="34"/>
      <c r="E820" s="34"/>
      <c r="F820" s="24" t="s">
        <v>766</v>
      </c>
      <c r="G820" s="30" t="s">
        <v>81</v>
      </c>
      <c r="H820" s="38"/>
      <c r="I820" s="38"/>
      <c r="J820" s="38"/>
      <c r="K820" s="38"/>
      <c r="L820" s="38">
        <v>0</v>
      </c>
      <c r="M820" s="38">
        <v>412</v>
      </c>
      <c r="N820" s="38"/>
      <c r="O820" s="38"/>
      <c r="P820" s="58"/>
      <c r="Q820" s="59"/>
      <c r="R820" s="59"/>
    </row>
    <row r="821" spans="1:18" s="31" customFormat="1" x14ac:dyDescent="0.25">
      <c r="A821" s="29"/>
      <c r="B821" s="32"/>
      <c r="C821" s="33"/>
      <c r="D821" s="34"/>
      <c r="E821" s="34"/>
      <c r="F821" s="24" t="s">
        <v>766</v>
      </c>
      <c r="G821" s="30" t="s">
        <v>155</v>
      </c>
      <c r="H821" s="38">
        <v>0</v>
      </c>
      <c r="I821" s="35">
        <v>11357</v>
      </c>
      <c r="J821" s="38">
        <v>0</v>
      </c>
      <c r="K821" s="35">
        <v>365823</v>
      </c>
      <c r="L821" s="38"/>
      <c r="M821" s="38"/>
      <c r="N821" s="38"/>
      <c r="O821" s="38"/>
      <c r="P821" s="58"/>
      <c r="Q821" s="59"/>
      <c r="R821" s="59"/>
    </row>
    <row r="822" spans="1:18" s="31" customFormat="1" x14ac:dyDescent="0.25">
      <c r="A822" s="29"/>
      <c r="B822" s="32"/>
      <c r="C822" s="33"/>
      <c r="D822" s="34"/>
      <c r="E822" s="34"/>
      <c r="F822" s="24" t="s">
        <v>766</v>
      </c>
      <c r="G822" s="30" t="s">
        <v>152</v>
      </c>
      <c r="H822" s="35">
        <v>216444</v>
      </c>
      <c r="I822" s="35">
        <v>41754</v>
      </c>
      <c r="J822" s="38">
        <v>0</v>
      </c>
      <c r="K822" s="38">
        <v>0</v>
      </c>
      <c r="L822" s="35">
        <v>1326</v>
      </c>
      <c r="M822" s="38">
        <v>109</v>
      </c>
      <c r="N822" s="38"/>
      <c r="O822" s="38"/>
      <c r="P822" s="58"/>
      <c r="Q822" s="59"/>
      <c r="R822" s="59"/>
    </row>
    <row r="823" spans="1:18" s="31" customFormat="1" x14ac:dyDescent="0.25">
      <c r="A823" s="29"/>
      <c r="B823" s="32"/>
      <c r="C823" s="33"/>
      <c r="D823" s="34"/>
      <c r="E823" s="34"/>
      <c r="F823" s="24" t="s">
        <v>766</v>
      </c>
      <c r="G823" s="30" t="s">
        <v>675</v>
      </c>
      <c r="H823" s="38"/>
      <c r="I823" s="38"/>
      <c r="J823" s="38">
        <v>0</v>
      </c>
      <c r="K823" s="38">
        <v>275</v>
      </c>
      <c r="L823" s="38"/>
      <c r="M823" s="38"/>
      <c r="N823" s="38"/>
      <c r="O823" s="38"/>
      <c r="P823" s="58"/>
      <c r="Q823" s="59"/>
      <c r="R823" s="59"/>
    </row>
    <row r="824" spans="1:18" s="31" customFormat="1" x14ac:dyDescent="0.25">
      <c r="A824" s="29"/>
      <c r="B824" s="32"/>
      <c r="C824" s="22" t="s">
        <v>767</v>
      </c>
      <c r="D824" s="23"/>
      <c r="E824" s="23"/>
      <c r="F824" s="24"/>
      <c r="G824" s="30" t="s">
        <v>1</v>
      </c>
      <c r="H824" s="26">
        <f>H825+H850+H881</f>
        <v>277131116</v>
      </c>
      <c r="I824" s="26">
        <f t="shared" ref="I824:R824" si="314">I825+I850+I881</f>
        <v>296119501</v>
      </c>
      <c r="J824" s="26">
        <f t="shared" si="314"/>
        <v>312588957</v>
      </c>
      <c r="K824" s="26">
        <f t="shared" si="314"/>
        <v>399147676</v>
      </c>
      <c r="L824" s="26">
        <f t="shared" si="314"/>
        <v>365040519</v>
      </c>
      <c r="M824" s="26">
        <f t="shared" si="314"/>
        <v>333731979</v>
      </c>
      <c r="N824" s="26">
        <f t="shared" si="314"/>
        <v>319280513</v>
      </c>
      <c r="O824" s="26">
        <f t="shared" si="314"/>
        <v>87046257</v>
      </c>
      <c r="P824" s="27">
        <f t="shared" si="314"/>
        <v>329404792.06418747</v>
      </c>
      <c r="Q824" s="26">
        <f t="shared" si="314"/>
        <v>345908532.90788531</v>
      </c>
      <c r="R824" s="26">
        <f t="shared" si="314"/>
        <v>363492281.51636529</v>
      </c>
    </row>
    <row r="825" spans="1:18" s="31" customFormat="1" x14ac:dyDescent="0.25">
      <c r="A825" s="29"/>
      <c r="B825" s="32"/>
      <c r="C825" s="33"/>
      <c r="D825" s="23" t="s">
        <v>768</v>
      </c>
      <c r="E825" s="23"/>
      <c r="F825" s="24"/>
      <c r="G825" s="30" t="s">
        <v>1</v>
      </c>
      <c r="H825" s="26">
        <f>H826+H828+H830+H832+H834+H836+H838+H840+H844+H847</f>
        <v>254043539</v>
      </c>
      <c r="I825" s="26">
        <f t="shared" ref="I825:R825" si="315">I826+I828+I830+I832+I834+I836+I838+I840+I844+I847</f>
        <v>266798572</v>
      </c>
      <c r="J825" s="26">
        <f t="shared" si="315"/>
        <v>293571772</v>
      </c>
      <c r="K825" s="26">
        <f t="shared" si="315"/>
        <v>365790031</v>
      </c>
      <c r="L825" s="26">
        <f t="shared" si="315"/>
        <v>341985902</v>
      </c>
      <c r="M825" s="26">
        <f t="shared" si="315"/>
        <v>299165278</v>
      </c>
      <c r="N825" s="26">
        <f t="shared" si="315"/>
        <v>293493268</v>
      </c>
      <c r="O825" s="26">
        <f t="shared" si="315"/>
        <v>79567065</v>
      </c>
      <c r="P825" s="27">
        <f t="shared" si="315"/>
        <v>298245813</v>
      </c>
      <c r="Q825" s="26">
        <f t="shared" si="315"/>
        <v>312972946</v>
      </c>
      <c r="R825" s="26">
        <f t="shared" si="315"/>
        <v>328711368</v>
      </c>
    </row>
    <row r="826" spans="1:18" s="31" customFormat="1" x14ac:dyDescent="0.25">
      <c r="A826" s="29"/>
      <c r="B826" s="32"/>
      <c r="C826" s="33"/>
      <c r="D826" s="34"/>
      <c r="E826" s="23" t="s">
        <v>769</v>
      </c>
      <c r="F826" s="24"/>
      <c r="G826" s="30" t="s">
        <v>1</v>
      </c>
      <c r="H826" s="26">
        <f>H827</f>
        <v>74141188</v>
      </c>
      <c r="I826" s="26">
        <f t="shared" ref="I826:R826" si="316">I827</f>
        <v>64031612</v>
      </c>
      <c r="J826" s="26">
        <f t="shared" si="316"/>
        <v>83801537</v>
      </c>
      <c r="K826" s="26">
        <f t="shared" si="316"/>
        <v>90971061</v>
      </c>
      <c r="L826" s="26">
        <f t="shared" si="316"/>
        <v>87379782</v>
      </c>
      <c r="M826" s="26">
        <f t="shared" si="316"/>
        <v>84957554</v>
      </c>
      <c r="N826" s="26">
        <f t="shared" si="316"/>
        <v>82638181</v>
      </c>
      <c r="O826" s="26">
        <f t="shared" si="316"/>
        <v>19931593</v>
      </c>
      <c r="P826" s="27">
        <f t="shared" si="316"/>
        <v>74731356</v>
      </c>
      <c r="Q826" s="26">
        <f t="shared" si="316"/>
        <v>78421529</v>
      </c>
      <c r="R826" s="26">
        <f t="shared" si="316"/>
        <v>82365100</v>
      </c>
    </row>
    <row r="827" spans="1:18" s="31" customFormat="1" x14ac:dyDescent="0.25">
      <c r="A827" s="29"/>
      <c r="B827" s="32"/>
      <c r="C827" s="33"/>
      <c r="D827" s="34"/>
      <c r="E827" s="34"/>
      <c r="F827" s="24" t="s">
        <v>770</v>
      </c>
      <c r="G827" s="30" t="s">
        <v>20</v>
      </c>
      <c r="H827" s="35">
        <v>74141188</v>
      </c>
      <c r="I827" s="35">
        <v>64031612</v>
      </c>
      <c r="J827" s="35">
        <v>83801537</v>
      </c>
      <c r="K827" s="35">
        <v>90971061</v>
      </c>
      <c r="L827" s="35">
        <v>87379782</v>
      </c>
      <c r="M827" s="35">
        <v>84957554</v>
      </c>
      <c r="N827" s="35">
        <v>82638181</v>
      </c>
      <c r="O827" s="35">
        <v>19931593</v>
      </c>
      <c r="P827" s="36">
        <v>74731356</v>
      </c>
      <c r="Q827" s="37">
        <v>78421529</v>
      </c>
      <c r="R827" s="37">
        <v>82365100</v>
      </c>
    </row>
    <row r="828" spans="1:18" s="31" customFormat="1" x14ac:dyDescent="0.25">
      <c r="A828" s="29"/>
      <c r="B828" s="32"/>
      <c r="C828" s="33"/>
      <c r="D828" s="34"/>
      <c r="E828" s="23" t="s">
        <v>771</v>
      </c>
      <c r="F828" s="24"/>
      <c r="G828" s="30" t="s">
        <v>1</v>
      </c>
      <c r="H828" s="26">
        <f>H829</f>
        <v>505434</v>
      </c>
      <c r="I828" s="26">
        <f t="shared" ref="I828:R828" si="317">I829</f>
        <v>502891</v>
      </c>
      <c r="J828" s="26">
        <f t="shared" si="317"/>
        <v>516907</v>
      </c>
      <c r="K828" s="26">
        <f t="shared" si="317"/>
        <v>867084</v>
      </c>
      <c r="L828" s="26">
        <f t="shared" si="317"/>
        <v>897581</v>
      </c>
      <c r="M828" s="26">
        <f t="shared" si="317"/>
        <v>362471</v>
      </c>
      <c r="N828" s="26">
        <f t="shared" si="317"/>
        <v>233199</v>
      </c>
      <c r="O828" s="26">
        <f t="shared" si="317"/>
        <v>58547</v>
      </c>
      <c r="P828" s="27">
        <f t="shared" si="317"/>
        <v>209497</v>
      </c>
      <c r="Q828" s="26">
        <f t="shared" si="317"/>
        <v>219842</v>
      </c>
      <c r="R828" s="26">
        <f t="shared" si="317"/>
        <v>230897</v>
      </c>
    </row>
    <row r="829" spans="1:18" s="31" customFormat="1" x14ac:dyDescent="0.25">
      <c r="A829" s="29"/>
      <c r="B829" s="32"/>
      <c r="C829" s="33"/>
      <c r="D829" s="34"/>
      <c r="E829" s="34"/>
      <c r="F829" s="24" t="s">
        <v>772</v>
      </c>
      <c r="G829" s="30" t="s">
        <v>20</v>
      </c>
      <c r="H829" s="35">
        <v>505434</v>
      </c>
      <c r="I829" s="35">
        <v>502891</v>
      </c>
      <c r="J829" s="35">
        <v>516907</v>
      </c>
      <c r="K829" s="35">
        <v>867084</v>
      </c>
      <c r="L829" s="35">
        <v>897581</v>
      </c>
      <c r="M829" s="35">
        <v>362471</v>
      </c>
      <c r="N829" s="35">
        <v>233199</v>
      </c>
      <c r="O829" s="35">
        <v>58547</v>
      </c>
      <c r="P829" s="36">
        <v>209497</v>
      </c>
      <c r="Q829" s="37">
        <v>219842</v>
      </c>
      <c r="R829" s="37">
        <v>230897</v>
      </c>
    </row>
    <row r="830" spans="1:18" s="31" customFormat="1" x14ac:dyDescent="0.25">
      <c r="A830" s="29"/>
      <c r="B830" s="32"/>
      <c r="C830" s="33"/>
      <c r="D830" s="34"/>
      <c r="E830" s="23" t="s">
        <v>773</v>
      </c>
      <c r="F830" s="24"/>
      <c r="G830" s="30" t="s">
        <v>1</v>
      </c>
      <c r="H830" s="26">
        <f>H831</f>
        <v>33369041</v>
      </c>
      <c r="I830" s="26">
        <f t="shared" ref="I830:R830" si="318">I831</f>
        <v>27921131</v>
      </c>
      <c r="J830" s="26">
        <f t="shared" si="318"/>
        <v>24593416</v>
      </c>
      <c r="K830" s="26">
        <f t="shared" si="318"/>
        <v>45454717</v>
      </c>
      <c r="L830" s="26">
        <f t="shared" si="318"/>
        <v>42240557</v>
      </c>
      <c r="M830" s="26">
        <f t="shared" si="318"/>
        <v>36512018</v>
      </c>
      <c r="N830" s="26">
        <f t="shared" si="318"/>
        <v>37813643</v>
      </c>
      <c r="O830" s="26">
        <f t="shared" si="318"/>
        <v>10429935</v>
      </c>
      <c r="P830" s="27">
        <f t="shared" si="318"/>
        <v>40471496</v>
      </c>
      <c r="Q830" s="26">
        <f t="shared" si="318"/>
        <v>42469945</v>
      </c>
      <c r="R830" s="26">
        <f t="shared" si="318"/>
        <v>44605624</v>
      </c>
    </row>
    <row r="831" spans="1:18" s="31" customFormat="1" x14ac:dyDescent="0.25">
      <c r="A831" s="29"/>
      <c r="B831" s="32"/>
      <c r="C831" s="33"/>
      <c r="D831" s="34"/>
      <c r="E831" s="34"/>
      <c r="F831" s="24" t="s">
        <v>774</v>
      </c>
      <c r="G831" s="30" t="s">
        <v>20</v>
      </c>
      <c r="H831" s="35">
        <v>33369041</v>
      </c>
      <c r="I831" s="35">
        <v>27921131</v>
      </c>
      <c r="J831" s="35">
        <v>24593416</v>
      </c>
      <c r="K831" s="35">
        <v>45454717</v>
      </c>
      <c r="L831" s="35">
        <v>42240557</v>
      </c>
      <c r="M831" s="35">
        <v>36512018</v>
      </c>
      <c r="N831" s="35">
        <v>37813643</v>
      </c>
      <c r="O831" s="35">
        <v>10429935</v>
      </c>
      <c r="P831" s="36">
        <v>40471496</v>
      </c>
      <c r="Q831" s="37">
        <v>42469945</v>
      </c>
      <c r="R831" s="37">
        <v>44605624</v>
      </c>
    </row>
    <row r="832" spans="1:18" s="31" customFormat="1" x14ac:dyDescent="0.25">
      <c r="A832" s="29"/>
      <c r="B832" s="32"/>
      <c r="C832" s="33"/>
      <c r="D832" s="34"/>
      <c r="E832" s="23" t="s">
        <v>775</v>
      </c>
      <c r="F832" s="24"/>
      <c r="G832" s="30" t="s">
        <v>1</v>
      </c>
      <c r="H832" s="26">
        <f>H833</f>
        <v>36079609</v>
      </c>
      <c r="I832" s="26">
        <f t="shared" ref="I832:R832" si="319">I833</f>
        <v>53839253</v>
      </c>
      <c r="J832" s="26">
        <f t="shared" si="319"/>
        <v>68189789</v>
      </c>
      <c r="K832" s="26">
        <f t="shared" si="319"/>
        <v>77566541</v>
      </c>
      <c r="L832" s="26">
        <f t="shared" si="319"/>
        <v>63998109</v>
      </c>
      <c r="M832" s="26">
        <f t="shared" si="319"/>
        <v>53465322</v>
      </c>
      <c r="N832" s="26">
        <f t="shared" si="319"/>
        <v>58114540</v>
      </c>
      <c r="O832" s="26">
        <f t="shared" si="319"/>
        <v>16325032</v>
      </c>
      <c r="P832" s="27">
        <f t="shared" si="319"/>
        <v>61592828</v>
      </c>
      <c r="Q832" s="26">
        <f t="shared" si="319"/>
        <v>64634231</v>
      </c>
      <c r="R832" s="26">
        <f t="shared" si="319"/>
        <v>67884483</v>
      </c>
    </row>
    <row r="833" spans="1:18" s="31" customFormat="1" x14ac:dyDescent="0.25">
      <c r="A833" s="29"/>
      <c r="B833" s="32"/>
      <c r="C833" s="33"/>
      <c r="D833" s="34"/>
      <c r="E833" s="34"/>
      <c r="F833" s="24" t="s">
        <v>776</v>
      </c>
      <c r="G833" s="30" t="s">
        <v>20</v>
      </c>
      <c r="H833" s="35">
        <v>36079609</v>
      </c>
      <c r="I833" s="35">
        <v>53839253</v>
      </c>
      <c r="J833" s="35">
        <v>68189789</v>
      </c>
      <c r="K833" s="35">
        <v>77566541</v>
      </c>
      <c r="L833" s="35">
        <v>63998109</v>
      </c>
      <c r="M833" s="35">
        <v>53465322</v>
      </c>
      <c r="N833" s="35">
        <v>58114540</v>
      </c>
      <c r="O833" s="35">
        <v>16325032</v>
      </c>
      <c r="P833" s="36">
        <v>61592828</v>
      </c>
      <c r="Q833" s="37">
        <v>64634231</v>
      </c>
      <c r="R833" s="37">
        <v>67884483</v>
      </c>
    </row>
    <row r="834" spans="1:18" s="31" customFormat="1" x14ac:dyDescent="0.25">
      <c r="A834" s="29"/>
      <c r="B834" s="32"/>
      <c r="C834" s="33"/>
      <c r="D834" s="34"/>
      <c r="E834" s="23" t="s">
        <v>777</v>
      </c>
      <c r="F834" s="24"/>
      <c r="G834" s="30" t="s">
        <v>1</v>
      </c>
      <c r="H834" s="26">
        <f>H835</f>
        <v>63015136</v>
      </c>
      <c r="I834" s="26">
        <f t="shared" ref="I834:R834" si="320">I835</f>
        <v>60630114</v>
      </c>
      <c r="J834" s="26">
        <f t="shared" si="320"/>
        <v>55428229</v>
      </c>
      <c r="K834" s="26">
        <f t="shared" si="320"/>
        <v>76236163</v>
      </c>
      <c r="L834" s="26">
        <f t="shared" si="320"/>
        <v>77231020</v>
      </c>
      <c r="M834" s="26">
        <f t="shared" si="320"/>
        <v>76752581</v>
      </c>
      <c r="N834" s="26">
        <f t="shared" si="320"/>
        <v>76437096</v>
      </c>
      <c r="O834" s="26">
        <f t="shared" si="320"/>
        <v>24149233</v>
      </c>
      <c r="P834" s="27">
        <f t="shared" si="320"/>
        <v>89016649</v>
      </c>
      <c r="Q834" s="26">
        <f t="shared" si="320"/>
        <v>93412218</v>
      </c>
      <c r="R834" s="26">
        <f t="shared" si="320"/>
        <v>98109624</v>
      </c>
    </row>
    <row r="835" spans="1:18" s="31" customFormat="1" x14ac:dyDescent="0.25">
      <c r="A835" s="29"/>
      <c r="B835" s="32"/>
      <c r="C835" s="33"/>
      <c r="D835" s="34"/>
      <c r="E835" s="34"/>
      <c r="F835" s="24" t="s">
        <v>778</v>
      </c>
      <c r="G835" s="30" t="s">
        <v>20</v>
      </c>
      <c r="H835" s="35">
        <v>63015136</v>
      </c>
      <c r="I835" s="35">
        <v>60630114</v>
      </c>
      <c r="J835" s="35">
        <v>55428229</v>
      </c>
      <c r="K835" s="35">
        <v>76236163</v>
      </c>
      <c r="L835" s="35">
        <v>77231020</v>
      </c>
      <c r="M835" s="35">
        <v>76752581</v>
      </c>
      <c r="N835" s="35">
        <v>76437096</v>
      </c>
      <c r="O835" s="35">
        <v>24149233</v>
      </c>
      <c r="P835" s="36">
        <v>89016649</v>
      </c>
      <c r="Q835" s="37">
        <v>93412218</v>
      </c>
      <c r="R835" s="37">
        <v>98109624</v>
      </c>
    </row>
    <row r="836" spans="1:18" s="31" customFormat="1" x14ac:dyDescent="0.25">
      <c r="A836" s="29"/>
      <c r="B836" s="32"/>
      <c r="C836" s="33"/>
      <c r="D836" s="34"/>
      <c r="E836" s="23" t="s">
        <v>779</v>
      </c>
      <c r="F836" s="24"/>
      <c r="G836" s="30" t="s">
        <v>1</v>
      </c>
      <c r="H836" s="26">
        <f>H837</f>
        <v>17038620</v>
      </c>
      <c r="I836" s="26">
        <f t="shared" ref="I836:R836" si="321">I837</f>
        <v>16914267</v>
      </c>
      <c r="J836" s="26">
        <f t="shared" si="321"/>
        <v>29399926</v>
      </c>
      <c r="K836" s="26">
        <f t="shared" si="321"/>
        <v>21912403</v>
      </c>
      <c r="L836" s="26">
        <f t="shared" si="321"/>
        <v>20941150</v>
      </c>
      <c r="M836" s="26">
        <f t="shared" si="321"/>
        <v>20153656</v>
      </c>
      <c r="N836" s="26">
        <f t="shared" si="321"/>
        <v>21041863</v>
      </c>
      <c r="O836" s="26">
        <f t="shared" si="321"/>
        <v>4705888</v>
      </c>
      <c r="P836" s="27">
        <f t="shared" si="321"/>
        <v>18050695</v>
      </c>
      <c r="Q836" s="26">
        <f t="shared" si="321"/>
        <v>18942024</v>
      </c>
      <c r="R836" s="26">
        <f t="shared" si="321"/>
        <v>19894559</v>
      </c>
    </row>
    <row r="837" spans="1:18" s="31" customFormat="1" x14ac:dyDescent="0.25">
      <c r="A837" s="29"/>
      <c r="B837" s="32"/>
      <c r="C837" s="33"/>
      <c r="D837" s="34"/>
      <c r="E837" s="34"/>
      <c r="F837" s="24" t="s">
        <v>780</v>
      </c>
      <c r="G837" s="30" t="s">
        <v>99</v>
      </c>
      <c r="H837" s="35">
        <v>17038620</v>
      </c>
      <c r="I837" s="35">
        <v>16914267</v>
      </c>
      <c r="J837" s="35">
        <v>29399926</v>
      </c>
      <c r="K837" s="35">
        <v>21912403</v>
      </c>
      <c r="L837" s="35">
        <v>20941150</v>
      </c>
      <c r="M837" s="35">
        <v>20153656</v>
      </c>
      <c r="N837" s="35">
        <v>21041863</v>
      </c>
      <c r="O837" s="35">
        <v>4705888</v>
      </c>
      <c r="P837" s="36">
        <v>18050695</v>
      </c>
      <c r="Q837" s="37">
        <v>18942024</v>
      </c>
      <c r="R837" s="37">
        <v>19894559</v>
      </c>
    </row>
    <row r="838" spans="1:18" s="31" customFormat="1" x14ac:dyDescent="0.25">
      <c r="A838" s="29"/>
      <c r="B838" s="32"/>
      <c r="C838" s="33"/>
      <c r="D838" s="34"/>
      <c r="E838" s="23" t="s">
        <v>781</v>
      </c>
      <c r="F838" s="24"/>
      <c r="G838" s="30" t="s">
        <v>1</v>
      </c>
      <c r="H838" s="26">
        <f>H839</f>
        <v>7991065</v>
      </c>
      <c r="I838" s="26">
        <f t="shared" ref="I838:R838" si="322">I839</f>
        <v>2492497</v>
      </c>
      <c r="J838" s="26">
        <f t="shared" si="322"/>
        <v>2809484</v>
      </c>
      <c r="K838" s="26">
        <f t="shared" si="322"/>
        <v>9587225</v>
      </c>
      <c r="L838" s="26">
        <f t="shared" si="322"/>
        <v>7794482</v>
      </c>
      <c r="M838" s="26">
        <f t="shared" si="322"/>
        <v>6289088</v>
      </c>
      <c r="N838" s="26">
        <f t="shared" si="322"/>
        <v>4306142</v>
      </c>
      <c r="O838" s="26">
        <f t="shared" si="322"/>
        <v>1114330</v>
      </c>
      <c r="P838" s="27">
        <f t="shared" si="322"/>
        <v>4200135</v>
      </c>
      <c r="Q838" s="26">
        <f t="shared" si="322"/>
        <v>4407534</v>
      </c>
      <c r="R838" s="26">
        <f t="shared" si="322"/>
        <v>4629175</v>
      </c>
    </row>
    <row r="839" spans="1:18" s="31" customFormat="1" x14ac:dyDescent="0.25">
      <c r="A839" s="29"/>
      <c r="B839" s="32"/>
      <c r="C839" s="33"/>
      <c r="D839" s="34"/>
      <c r="E839" s="34"/>
      <c r="F839" s="24" t="s">
        <v>782</v>
      </c>
      <c r="G839" s="30" t="s">
        <v>20</v>
      </c>
      <c r="H839" s="35">
        <v>7991065</v>
      </c>
      <c r="I839" s="35">
        <v>2492497</v>
      </c>
      <c r="J839" s="35">
        <v>2809484</v>
      </c>
      <c r="K839" s="35">
        <v>9587225</v>
      </c>
      <c r="L839" s="35">
        <v>7794482</v>
      </c>
      <c r="M839" s="35">
        <v>6289088</v>
      </c>
      <c r="N839" s="35">
        <v>4306142</v>
      </c>
      <c r="O839" s="35">
        <v>1114330</v>
      </c>
      <c r="P839" s="36">
        <v>4200135</v>
      </c>
      <c r="Q839" s="37">
        <v>4407534</v>
      </c>
      <c r="R839" s="37">
        <v>4629175</v>
      </c>
    </row>
    <row r="840" spans="1:18" s="31" customFormat="1" x14ac:dyDescent="0.25">
      <c r="A840" s="29"/>
      <c r="B840" s="32"/>
      <c r="C840" s="33"/>
      <c r="D840" s="34"/>
      <c r="E840" s="23" t="s">
        <v>783</v>
      </c>
      <c r="F840" s="24"/>
      <c r="G840" s="30" t="s">
        <v>1</v>
      </c>
      <c r="H840" s="26">
        <f>SUM(H841:H843)</f>
        <v>2325818</v>
      </c>
      <c r="I840" s="26">
        <f t="shared" ref="I840:R840" si="323">SUM(I841:I843)</f>
        <v>4100692</v>
      </c>
      <c r="J840" s="26">
        <f t="shared" si="323"/>
        <v>5000201</v>
      </c>
      <c r="K840" s="26">
        <f t="shared" si="323"/>
        <v>3625593</v>
      </c>
      <c r="L840" s="26">
        <f t="shared" si="323"/>
        <v>3986989</v>
      </c>
      <c r="M840" s="26">
        <f t="shared" si="323"/>
        <v>2625673</v>
      </c>
      <c r="N840" s="26">
        <f t="shared" si="323"/>
        <v>3220272</v>
      </c>
      <c r="O840" s="26">
        <f t="shared" si="323"/>
        <v>678795</v>
      </c>
      <c r="P840" s="27">
        <f t="shared" si="323"/>
        <v>2519266</v>
      </c>
      <c r="Q840" s="26">
        <f t="shared" si="323"/>
        <v>2643665</v>
      </c>
      <c r="R840" s="26">
        <f t="shared" si="323"/>
        <v>2776606</v>
      </c>
    </row>
    <row r="841" spans="1:18" s="31" customFormat="1" x14ac:dyDescent="0.25">
      <c r="A841" s="29"/>
      <c r="B841" s="32"/>
      <c r="C841" s="33"/>
      <c r="D841" s="34"/>
      <c r="E841" s="34"/>
      <c r="F841" s="24" t="s">
        <v>784</v>
      </c>
      <c r="G841" s="30" t="s">
        <v>20</v>
      </c>
      <c r="H841" s="38">
        <v>0</v>
      </c>
      <c r="I841" s="35">
        <v>307851</v>
      </c>
      <c r="J841" s="38">
        <v>0</v>
      </c>
      <c r="K841" s="35">
        <v>265403</v>
      </c>
      <c r="L841" s="38">
        <v>0</v>
      </c>
      <c r="M841" s="35">
        <v>178348</v>
      </c>
      <c r="N841" s="38">
        <v>0</v>
      </c>
      <c r="O841" s="35">
        <v>39165</v>
      </c>
      <c r="P841" s="36"/>
      <c r="Q841" s="37"/>
      <c r="R841" s="37"/>
    </row>
    <row r="842" spans="1:18" s="31" customFormat="1" x14ac:dyDescent="0.25">
      <c r="A842" s="29"/>
      <c r="B842" s="32"/>
      <c r="C842" s="33"/>
      <c r="D842" s="34"/>
      <c r="E842" s="34"/>
      <c r="F842" s="24" t="s">
        <v>785</v>
      </c>
      <c r="G842" s="30" t="s">
        <v>20</v>
      </c>
      <c r="H842" s="38">
        <v>0</v>
      </c>
      <c r="I842" s="35">
        <v>3792841</v>
      </c>
      <c r="J842" s="38">
        <v>0</v>
      </c>
      <c r="K842" s="35">
        <v>3360190</v>
      </c>
      <c r="L842" s="38">
        <v>0</v>
      </c>
      <c r="M842" s="35">
        <v>2447325</v>
      </c>
      <c r="N842" s="38">
        <v>0</v>
      </c>
      <c r="O842" s="35">
        <v>639630</v>
      </c>
      <c r="P842" s="36"/>
      <c r="Q842" s="37"/>
      <c r="R842" s="37"/>
    </row>
    <row r="843" spans="1:18" s="31" customFormat="1" x14ac:dyDescent="0.25">
      <c r="A843" s="29"/>
      <c r="B843" s="32"/>
      <c r="C843" s="33"/>
      <c r="D843" s="34"/>
      <c r="E843" s="34"/>
      <c r="F843" s="24" t="s">
        <v>786</v>
      </c>
      <c r="G843" s="30" t="s">
        <v>20</v>
      </c>
      <c r="H843" s="35">
        <v>2325818</v>
      </c>
      <c r="I843" s="38">
        <v>0</v>
      </c>
      <c r="J843" s="35">
        <v>5000201</v>
      </c>
      <c r="K843" s="38">
        <v>0</v>
      </c>
      <c r="L843" s="35">
        <v>3986989</v>
      </c>
      <c r="M843" s="38">
        <v>0</v>
      </c>
      <c r="N843" s="35">
        <v>3220272</v>
      </c>
      <c r="O843" s="38">
        <v>0</v>
      </c>
      <c r="P843" s="36">
        <v>2519266</v>
      </c>
      <c r="Q843" s="37">
        <v>2643665</v>
      </c>
      <c r="R843" s="37">
        <v>2776606</v>
      </c>
    </row>
    <row r="844" spans="1:18" s="31" customFormat="1" x14ac:dyDescent="0.25">
      <c r="A844" s="29"/>
      <c r="B844" s="32"/>
      <c r="C844" s="33"/>
      <c r="D844" s="34"/>
      <c r="E844" s="23" t="s">
        <v>787</v>
      </c>
      <c r="F844" s="24"/>
      <c r="G844" s="30" t="s">
        <v>1</v>
      </c>
      <c r="H844" s="26">
        <f>SUM(H845:H846)</f>
        <v>1339279</v>
      </c>
      <c r="I844" s="26">
        <f t="shared" ref="I844:R844" si="324">SUM(I845:I846)</f>
        <v>1077512</v>
      </c>
      <c r="J844" s="26">
        <f t="shared" si="324"/>
        <v>1346693</v>
      </c>
      <c r="K844" s="26">
        <f t="shared" si="324"/>
        <v>434417</v>
      </c>
      <c r="L844" s="26">
        <f t="shared" si="324"/>
        <v>719324</v>
      </c>
      <c r="M844" s="26">
        <f t="shared" si="324"/>
        <v>314799</v>
      </c>
      <c r="N844" s="26">
        <f t="shared" si="324"/>
        <v>339468</v>
      </c>
      <c r="O844" s="26">
        <f t="shared" si="324"/>
        <v>90947</v>
      </c>
      <c r="P844" s="27">
        <f t="shared" si="324"/>
        <v>421958</v>
      </c>
      <c r="Q844" s="26">
        <f t="shared" si="324"/>
        <v>442794</v>
      </c>
      <c r="R844" s="26">
        <f t="shared" si="324"/>
        <v>465061</v>
      </c>
    </row>
    <row r="845" spans="1:18" s="31" customFormat="1" x14ac:dyDescent="0.25">
      <c r="A845" s="29"/>
      <c r="B845" s="32"/>
      <c r="C845" s="33"/>
      <c r="D845" s="34"/>
      <c r="E845" s="34"/>
      <c r="F845" s="24" t="s">
        <v>788</v>
      </c>
      <c r="G845" s="30" t="s">
        <v>20</v>
      </c>
      <c r="H845" s="38">
        <v>0</v>
      </c>
      <c r="I845" s="35">
        <v>1073454</v>
      </c>
      <c r="J845" s="38">
        <v>0</v>
      </c>
      <c r="K845" s="35">
        <v>432789</v>
      </c>
      <c r="L845" s="38">
        <v>0</v>
      </c>
      <c r="M845" s="35">
        <v>314799</v>
      </c>
      <c r="N845" s="38">
        <v>0</v>
      </c>
      <c r="O845" s="35">
        <v>90947</v>
      </c>
      <c r="P845" s="36"/>
      <c r="Q845" s="37"/>
      <c r="R845" s="37"/>
    </row>
    <row r="846" spans="1:18" s="31" customFormat="1" x14ac:dyDescent="0.25">
      <c r="A846" s="29"/>
      <c r="B846" s="32"/>
      <c r="C846" s="33"/>
      <c r="D846" s="34"/>
      <c r="E846" s="34"/>
      <c r="F846" s="24" t="s">
        <v>789</v>
      </c>
      <c r="G846" s="30" t="s">
        <v>20</v>
      </c>
      <c r="H846" s="35">
        <v>1339279</v>
      </c>
      <c r="I846" s="35">
        <v>4058</v>
      </c>
      <c r="J846" s="35">
        <v>1346693</v>
      </c>
      <c r="K846" s="35">
        <v>1628</v>
      </c>
      <c r="L846" s="35">
        <v>719324</v>
      </c>
      <c r="M846" s="38">
        <v>0</v>
      </c>
      <c r="N846" s="35">
        <v>339468</v>
      </c>
      <c r="O846" s="38">
        <v>0</v>
      </c>
      <c r="P846" s="36">
        <v>421958</v>
      </c>
      <c r="Q846" s="37">
        <v>442794</v>
      </c>
      <c r="R846" s="37">
        <v>465061</v>
      </c>
    </row>
    <row r="847" spans="1:18" s="31" customFormat="1" x14ac:dyDescent="0.25">
      <c r="A847" s="29"/>
      <c r="B847" s="32"/>
      <c r="C847" s="33"/>
      <c r="D847" s="34"/>
      <c r="E847" s="23" t="s">
        <v>790</v>
      </c>
      <c r="F847" s="24"/>
      <c r="G847" s="30" t="s">
        <v>1</v>
      </c>
      <c r="H847" s="26">
        <f>SUM(H848:H849)</f>
        <v>18238349</v>
      </c>
      <c r="I847" s="26">
        <f t="shared" ref="I847:R847" si="325">SUM(I848:I849)</f>
        <v>35288603</v>
      </c>
      <c r="J847" s="26">
        <f t="shared" si="325"/>
        <v>22485590</v>
      </c>
      <c r="K847" s="26">
        <f t="shared" si="325"/>
        <v>39134827</v>
      </c>
      <c r="L847" s="26">
        <f t="shared" si="325"/>
        <v>36796908</v>
      </c>
      <c r="M847" s="26">
        <f t="shared" si="325"/>
        <v>17732116</v>
      </c>
      <c r="N847" s="26">
        <f t="shared" si="325"/>
        <v>9348864</v>
      </c>
      <c r="O847" s="26">
        <f t="shared" si="325"/>
        <v>2082765</v>
      </c>
      <c r="P847" s="27">
        <f t="shared" si="325"/>
        <v>7031933</v>
      </c>
      <c r="Q847" s="26">
        <f t="shared" si="325"/>
        <v>7379164</v>
      </c>
      <c r="R847" s="26">
        <f t="shared" si="325"/>
        <v>7750239</v>
      </c>
    </row>
    <row r="848" spans="1:18" s="31" customFormat="1" x14ac:dyDescent="0.25">
      <c r="A848" s="29"/>
      <c r="B848" s="32"/>
      <c r="C848" s="33"/>
      <c r="D848" s="34"/>
      <c r="E848" s="34"/>
      <c r="F848" s="24" t="s">
        <v>791</v>
      </c>
      <c r="G848" s="30" t="s">
        <v>20</v>
      </c>
      <c r="H848" s="35">
        <v>18238349</v>
      </c>
      <c r="I848" s="35">
        <v>35288603</v>
      </c>
      <c r="J848" s="35">
        <v>22485590</v>
      </c>
      <c r="K848" s="35">
        <v>39134827</v>
      </c>
      <c r="L848" s="35">
        <v>36796908</v>
      </c>
      <c r="M848" s="35">
        <v>17732116</v>
      </c>
      <c r="N848" s="35">
        <v>9348864</v>
      </c>
      <c r="O848" s="35">
        <v>1482276</v>
      </c>
      <c r="P848" s="36">
        <v>7031933</v>
      </c>
      <c r="Q848" s="37">
        <v>7379164</v>
      </c>
      <c r="R848" s="37">
        <v>7750239</v>
      </c>
    </row>
    <row r="849" spans="1:18" s="31" customFormat="1" x14ac:dyDescent="0.25">
      <c r="A849" s="29"/>
      <c r="B849" s="32"/>
      <c r="C849" s="33"/>
      <c r="D849" s="34"/>
      <c r="E849" s="34"/>
      <c r="F849" s="24" t="s">
        <v>791</v>
      </c>
      <c r="G849" s="30" t="s">
        <v>152</v>
      </c>
      <c r="H849" s="38"/>
      <c r="I849" s="38"/>
      <c r="J849" s="38"/>
      <c r="K849" s="38"/>
      <c r="L849" s="38"/>
      <c r="M849" s="38"/>
      <c r="N849" s="38">
        <v>0</v>
      </c>
      <c r="O849" s="35">
        <v>600489</v>
      </c>
      <c r="P849" s="36"/>
      <c r="Q849" s="37"/>
      <c r="R849" s="37"/>
    </row>
    <row r="850" spans="1:18" s="31" customFormat="1" x14ac:dyDescent="0.25">
      <c r="A850" s="29"/>
      <c r="B850" s="32"/>
      <c r="C850" s="33"/>
      <c r="D850" s="23" t="s">
        <v>792</v>
      </c>
      <c r="E850" s="23"/>
      <c r="F850" s="24"/>
      <c r="G850" s="30" t="s">
        <v>1</v>
      </c>
      <c r="H850" s="26">
        <f>H851+H853+H856+H858+H861+H864+H866+H868+H871+H873+H875+H877+H879</f>
        <v>258807</v>
      </c>
      <c r="I850" s="26">
        <f t="shared" ref="I850:R850" si="326">I851+I853+I856+I858+I861+I864+I866+I868+I871+I873+I875+I877+I879</f>
        <v>12157177</v>
      </c>
      <c r="J850" s="26">
        <f t="shared" si="326"/>
        <v>173112</v>
      </c>
      <c r="K850" s="26">
        <f t="shared" si="326"/>
        <v>10405570</v>
      </c>
      <c r="L850" s="26">
        <f t="shared" si="326"/>
        <v>970730</v>
      </c>
      <c r="M850" s="26">
        <f t="shared" si="326"/>
        <v>19186959</v>
      </c>
      <c r="N850" s="26">
        <f t="shared" si="326"/>
        <v>1042182</v>
      </c>
      <c r="O850" s="26">
        <f t="shared" si="326"/>
        <v>3566577</v>
      </c>
      <c r="P850" s="27">
        <f t="shared" si="326"/>
        <v>14670613.064187448</v>
      </c>
      <c r="Q850" s="26">
        <f t="shared" si="326"/>
        <v>15696251.907885294</v>
      </c>
      <c r="R850" s="26">
        <f t="shared" si="326"/>
        <v>16778971.516365267</v>
      </c>
    </row>
    <row r="851" spans="1:18" s="31" customFormat="1" x14ac:dyDescent="0.25">
      <c r="A851" s="29"/>
      <c r="B851" s="32"/>
      <c r="C851" s="33"/>
      <c r="D851" s="34"/>
      <c r="E851" s="23" t="s">
        <v>793</v>
      </c>
      <c r="F851" s="24"/>
      <c r="G851" s="30" t="s">
        <v>1</v>
      </c>
      <c r="H851" s="26">
        <f>H852</f>
        <v>0</v>
      </c>
      <c r="I851" s="26">
        <f t="shared" ref="I851:R851" si="327">I852</f>
        <v>1545</v>
      </c>
      <c r="J851" s="26">
        <f t="shared" si="327"/>
        <v>0</v>
      </c>
      <c r="K851" s="26">
        <f t="shared" si="327"/>
        <v>1234</v>
      </c>
      <c r="L851" s="26">
        <f t="shared" si="327"/>
        <v>0</v>
      </c>
      <c r="M851" s="26">
        <f t="shared" si="327"/>
        <v>491357</v>
      </c>
      <c r="N851" s="26">
        <f t="shared" si="327"/>
        <v>1351</v>
      </c>
      <c r="O851" s="26">
        <f t="shared" si="327"/>
        <v>139</v>
      </c>
      <c r="P851" s="27">
        <f t="shared" si="327"/>
        <v>262998.11404458003</v>
      </c>
      <c r="Q851" s="26">
        <f t="shared" si="327"/>
        <v>281384.6041253432</v>
      </c>
      <c r="R851" s="26">
        <f t="shared" si="327"/>
        <v>300794.37342560734</v>
      </c>
    </row>
    <row r="852" spans="1:18" s="31" customFormat="1" x14ac:dyDescent="0.25">
      <c r="A852" s="29"/>
      <c r="B852" s="32"/>
      <c r="C852" s="33"/>
      <c r="D852" s="34"/>
      <c r="E852" s="34"/>
      <c r="F852" s="24" t="s">
        <v>794</v>
      </c>
      <c r="G852" s="30" t="s">
        <v>20</v>
      </c>
      <c r="H852" s="38">
        <v>0</v>
      </c>
      <c r="I852" s="35">
        <v>1545</v>
      </c>
      <c r="J852" s="38">
        <v>0</v>
      </c>
      <c r="K852" s="35">
        <v>1234</v>
      </c>
      <c r="L852" s="38">
        <v>0</v>
      </c>
      <c r="M852" s="35">
        <v>491357</v>
      </c>
      <c r="N852" s="35">
        <v>1351</v>
      </c>
      <c r="O852" s="38">
        <v>139</v>
      </c>
      <c r="P852" s="52">
        <f>((O852*3)+M852)/2*$P$2*$P$3</f>
        <v>262998.11404458003</v>
      </c>
      <c r="Q852" s="53">
        <f t="shared" ref="Q852" si="328">P852*$Q$2*$Q$3</f>
        <v>281384.6041253432</v>
      </c>
      <c r="R852" s="53">
        <f t="shared" ref="R852" si="329">Q852*$R$2*$R$3</f>
        <v>300794.37342560734</v>
      </c>
    </row>
    <row r="853" spans="1:18" s="31" customFormat="1" x14ac:dyDescent="0.25">
      <c r="A853" s="29"/>
      <c r="B853" s="32"/>
      <c r="C853" s="33"/>
      <c r="D853" s="34"/>
      <c r="E853" s="23" t="s">
        <v>795</v>
      </c>
      <c r="F853" s="24"/>
      <c r="G853" s="30" t="s">
        <v>1</v>
      </c>
      <c r="H853" s="26">
        <f>SUM(H854:H855)</f>
        <v>258807</v>
      </c>
      <c r="I853" s="26">
        <f t="shared" ref="I853:R853" si="330">SUM(I854:I855)</f>
        <v>0</v>
      </c>
      <c r="J853" s="26">
        <f t="shared" si="330"/>
        <v>173112</v>
      </c>
      <c r="K853" s="26">
        <f t="shared" si="330"/>
        <v>358003</v>
      </c>
      <c r="L853" s="26">
        <f t="shared" si="330"/>
        <v>208824</v>
      </c>
      <c r="M853" s="26">
        <f t="shared" si="330"/>
        <v>203896</v>
      </c>
      <c r="N853" s="26">
        <f t="shared" si="330"/>
        <v>288935</v>
      </c>
      <c r="O853" s="26">
        <f t="shared" si="330"/>
        <v>50284</v>
      </c>
      <c r="P853" s="27">
        <f t="shared" si="330"/>
        <v>126478.22639544</v>
      </c>
      <c r="Q853" s="26">
        <f t="shared" si="330"/>
        <v>135320.4595935765</v>
      </c>
      <c r="R853" s="26">
        <f t="shared" si="330"/>
        <v>144654.79723611163</v>
      </c>
    </row>
    <row r="854" spans="1:18" s="31" customFormat="1" x14ac:dyDescent="0.25">
      <c r="A854" s="29"/>
      <c r="B854" s="32"/>
      <c r="C854" s="33"/>
      <c r="D854" s="34"/>
      <c r="E854" s="34"/>
      <c r="F854" s="24" t="s">
        <v>796</v>
      </c>
      <c r="G854" s="30" t="s">
        <v>152</v>
      </c>
      <c r="H854" s="35">
        <v>258807</v>
      </c>
      <c r="I854" s="38">
        <v>0</v>
      </c>
      <c r="J854" s="35">
        <v>173112</v>
      </c>
      <c r="K854" s="35">
        <v>358003</v>
      </c>
      <c r="L854" s="35">
        <v>208824</v>
      </c>
      <c r="M854" s="35">
        <v>203896</v>
      </c>
      <c r="N854" s="35">
        <v>288935</v>
      </c>
      <c r="O854" s="35">
        <v>50284</v>
      </c>
      <c r="P854" s="52">
        <f>((O854*3)+M854)/3*$P$2*$P$3</f>
        <v>126478.22639544</v>
      </c>
      <c r="Q854" s="53">
        <f t="shared" ref="Q854" si="331">P854*$Q$2*$Q$3</f>
        <v>135320.4595935765</v>
      </c>
      <c r="R854" s="53">
        <f t="shared" ref="R854" si="332">Q854*$R$2*$R$3</f>
        <v>144654.79723611163</v>
      </c>
    </row>
    <row r="855" spans="1:18" s="31" customFormat="1" x14ac:dyDescent="0.25">
      <c r="A855" s="29"/>
      <c r="B855" s="32"/>
      <c r="C855" s="33"/>
      <c r="D855" s="34"/>
      <c r="E855" s="34"/>
      <c r="F855" s="24" t="s">
        <v>796</v>
      </c>
      <c r="G855" s="30" t="s">
        <v>675</v>
      </c>
      <c r="H855" s="38"/>
      <c r="I855" s="38"/>
      <c r="J855" s="38"/>
      <c r="K855" s="38"/>
      <c r="L855" s="38">
        <v>0</v>
      </c>
      <c r="M855" s="38">
        <v>0</v>
      </c>
      <c r="N855" s="38"/>
      <c r="O855" s="38"/>
      <c r="P855" s="58"/>
      <c r="Q855" s="59"/>
      <c r="R855" s="59"/>
    </row>
    <row r="856" spans="1:18" s="31" customFormat="1" x14ac:dyDescent="0.25">
      <c r="A856" s="29"/>
      <c r="B856" s="32"/>
      <c r="C856" s="33"/>
      <c r="D856" s="34"/>
      <c r="E856" s="23" t="s">
        <v>797</v>
      </c>
      <c r="F856" s="24"/>
      <c r="G856" s="30" t="s">
        <v>1</v>
      </c>
      <c r="H856" s="26">
        <f>H857</f>
        <v>0</v>
      </c>
      <c r="I856" s="26">
        <f t="shared" ref="I856:R856" si="333">I857</f>
        <v>194491</v>
      </c>
      <c r="J856" s="26">
        <f t="shared" si="333"/>
        <v>0</v>
      </c>
      <c r="K856" s="26">
        <f t="shared" si="333"/>
        <v>150438</v>
      </c>
      <c r="L856" s="26">
        <f t="shared" si="333"/>
        <v>0</v>
      </c>
      <c r="M856" s="26">
        <f t="shared" si="333"/>
        <v>187292</v>
      </c>
      <c r="N856" s="26">
        <f t="shared" si="333"/>
        <v>0</v>
      </c>
      <c r="O856" s="26">
        <f t="shared" si="333"/>
        <v>15830</v>
      </c>
      <c r="P856" s="27">
        <f t="shared" si="333"/>
        <v>83706.774807959999</v>
      </c>
      <c r="Q856" s="26">
        <f t="shared" si="333"/>
        <v>89558.808349304512</v>
      </c>
      <c r="R856" s="26">
        <f t="shared" si="333"/>
        <v>95736.530169835372</v>
      </c>
    </row>
    <row r="857" spans="1:18" s="31" customFormat="1" x14ac:dyDescent="0.25">
      <c r="A857" s="29"/>
      <c r="B857" s="32"/>
      <c r="C857" s="33"/>
      <c r="D857" s="34"/>
      <c r="E857" s="34"/>
      <c r="F857" s="24" t="s">
        <v>798</v>
      </c>
      <c r="G857" s="30" t="s">
        <v>20</v>
      </c>
      <c r="H857" s="38">
        <v>0</v>
      </c>
      <c r="I857" s="35">
        <v>194491</v>
      </c>
      <c r="J857" s="38">
        <v>0</v>
      </c>
      <c r="K857" s="35">
        <v>150438</v>
      </c>
      <c r="L857" s="38">
        <v>0</v>
      </c>
      <c r="M857" s="35">
        <v>187292</v>
      </c>
      <c r="N857" s="38">
        <v>0</v>
      </c>
      <c r="O857" s="35">
        <v>15830</v>
      </c>
      <c r="P857" s="52">
        <f>((O857*3)+M857)/3*$P$2*$P$3</f>
        <v>83706.774807959999</v>
      </c>
      <c r="Q857" s="53">
        <f t="shared" ref="Q857" si="334">P857*$Q$2*$Q$3</f>
        <v>89558.808349304512</v>
      </c>
      <c r="R857" s="53">
        <f t="shared" ref="R857" si="335">Q857*$R$2*$R$3</f>
        <v>95736.530169835372</v>
      </c>
    </row>
    <row r="858" spans="1:18" s="31" customFormat="1" x14ac:dyDescent="0.25">
      <c r="A858" s="29"/>
      <c r="B858" s="32"/>
      <c r="C858" s="33"/>
      <c r="D858" s="34"/>
      <c r="E858" s="23" t="s">
        <v>799</v>
      </c>
      <c r="F858" s="24"/>
      <c r="G858" s="30" t="s">
        <v>1</v>
      </c>
      <c r="H858" s="26">
        <f>SUM(H859:H860)</f>
        <v>0</v>
      </c>
      <c r="I858" s="26">
        <f t="shared" ref="I858:R858" si="336">SUM(I859:I860)</f>
        <v>2317116</v>
      </c>
      <c r="J858" s="26">
        <f t="shared" si="336"/>
        <v>0</v>
      </c>
      <c r="K858" s="26">
        <f t="shared" si="336"/>
        <v>3265525</v>
      </c>
      <c r="L858" s="26">
        <f t="shared" si="336"/>
        <v>0</v>
      </c>
      <c r="M858" s="26">
        <f t="shared" si="336"/>
        <v>2043793</v>
      </c>
      <c r="N858" s="26">
        <f t="shared" si="336"/>
        <v>0</v>
      </c>
      <c r="O858" s="26">
        <f t="shared" si="336"/>
        <v>519202</v>
      </c>
      <c r="P858" s="27">
        <f t="shared" si="336"/>
        <v>1926008.9897433298</v>
      </c>
      <c r="Q858" s="26">
        <f t="shared" si="336"/>
        <v>2060658.4160862647</v>
      </c>
      <c r="R858" s="26">
        <f t="shared" si="336"/>
        <v>2202801.6032986874</v>
      </c>
    </row>
    <row r="859" spans="1:18" s="31" customFormat="1" x14ac:dyDescent="0.25">
      <c r="A859" s="29"/>
      <c r="B859" s="32"/>
      <c r="C859" s="33"/>
      <c r="D859" s="34"/>
      <c r="E859" s="34"/>
      <c r="F859" s="24" t="s">
        <v>800</v>
      </c>
      <c r="G859" s="30" t="s">
        <v>20</v>
      </c>
      <c r="H859" s="38">
        <v>0</v>
      </c>
      <c r="I859" s="38">
        <v>0</v>
      </c>
      <c r="J859" s="38"/>
      <c r="K859" s="38"/>
      <c r="L859" s="38"/>
      <c r="M859" s="38"/>
      <c r="N859" s="38"/>
      <c r="O859" s="38"/>
      <c r="P859" s="58"/>
      <c r="Q859" s="59"/>
      <c r="R859" s="59"/>
    </row>
    <row r="860" spans="1:18" s="31" customFormat="1" x14ac:dyDescent="0.25">
      <c r="A860" s="29"/>
      <c r="B860" s="32"/>
      <c r="C860" s="33"/>
      <c r="D860" s="34"/>
      <c r="E860" s="34"/>
      <c r="F860" s="24" t="s">
        <v>800</v>
      </c>
      <c r="G860" s="30" t="s">
        <v>155</v>
      </c>
      <c r="H860" s="38">
        <v>0</v>
      </c>
      <c r="I860" s="35">
        <v>2317116</v>
      </c>
      <c r="J860" s="38">
        <v>0</v>
      </c>
      <c r="K860" s="35">
        <v>3265525</v>
      </c>
      <c r="L860" s="38">
        <v>0</v>
      </c>
      <c r="M860" s="35">
        <v>2043793</v>
      </c>
      <c r="N860" s="38">
        <v>0</v>
      </c>
      <c r="O860" s="35">
        <v>519202</v>
      </c>
      <c r="P860" s="52">
        <f>((O860*3)+M860)/2*$P$2*$P$3</f>
        <v>1926008.9897433298</v>
      </c>
      <c r="Q860" s="53">
        <f t="shared" ref="Q860:Q863" si="337">P860*$Q$2*$Q$3</f>
        <v>2060658.4160862647</v>
      </c>
      <c r="R860" s="53">
        <f t="shared" ref="R860:R863" si="338">Q860*$R$2*$R$3</f>
        <v>2202801.6032986874</v>
      </c>
    </row>
    <row r="861" spans="1:18" s="31" customFormat="1" x14ac:dyDescent="0.25">
      <c r="A861" s="29"/>
      <c r="B861" s="32"/>
      <c r="C861" s="33"/>
      <c r="D861" s="34"/>
      <c r="E861" s="23" t="s">
        <v>801</v>
      </c>
      <c r="F861" s="24"/>
      <c r="G861" s="30" t="s">
        <v>1</v>
      </c>
      <c r="H861" s="26">
        <f>SUM(H862:H863)</f>
        <v>0</v>
      </c>
      <c r="I861" s="26">
        <f t="shared" ref="I861:R861" si="339">SUM(I862:I863)</f>
        <v>337681</v>
      </c>
      <c r="J861" s="26">
        <f t="shared" si="339"/>
        <v>0</v>
      </c>
      <c r="K861" s="26">
        <f t="shared" si="339"/>
        <v>788065</v>
      </c>
      <c r="L861" s="26">
        <f t="shared" si="339"/>
        <v>761906</v>
      </c>
      <c r="M861" s="26">
        <f t="shared" si="339"/>
        <v>2423888</v>
      </c>
      <c r="N861" s="26">
        <f t="shared" si="339"/>
        <v>751896</v>
      </c>
      <c r="O861" s="26">
        <f t="shared" si="339"/>
        <v>326930</v>
      </c>
      <c r="P861" s="27">
        <f t="shared" si="339"/>
        <v>613489.70569049998</v>
      </c>
      <c r="Q861" s="26">
        <f t="shared" si="339"/>
        <v>656379.45198889612</v>
      </c>
      <c r="R861" s="26">
        <f t="shared" si="339"/>
        <v>701656.17839736422</v>
      </c>
    </row>
    <row r="862" spans="1:18" s="31" customFormat="1" x14ac:dyDescent="0.25">
      <c r="A862" s="29"/>
      <c r="B862" s="32"/>
      <c r="C862" s="33"/>
      <c r="D862" s="34"/>
      <c r="E862" s="34"/>
      <c r="F862" s="24" t="s">
        <v>802</v>
      </c>
      <c r="G862" s="30" t="s">
        <v>87</v>
      </c>
      <c r="H862" s="38">
        <v>0</v>
      </c>
      <c r="I862" s="35">
        <v>337681</v>
      </c>
      <c r="J862" s="38">
        <v>0</v>
      </c>
      <c r="K862" s="35">
        <v>788065</v>
      </c>
      <c r="L862" s="38">
        <v>0</v>
      </c>
      <c r="M862" s="35">
        <v>2423888</v>
      </c>
      <c r="N862" s="38">
        <v>0</v>
      </c>
      <c r="O862" s="35">
        <v>132674</v>
      </c>
      <c r="P862" s="52">
        <f>((O862*3)+M862)/10*$P$2*$P$3</f>
        <v>301828.48544393998</v>
      </c>
      <c r="Q862" s="53">
        <f t="shared" si="337"/>
        <v>322929.64989094465</v>
      </c>
      <c r="R862" s="53">
        <f t="shared" si="338"/>
        <v>345205.1756755971</v>
      </c>
    </row>
    <row r="863" spans="1:18" s="31" customFormat="1" x14ac:dyDescent="0.25">
      <c r="A863" s="29"/>
      <c r="B863" s="32"/>
      <c r="C863" s="33"/>
      <c r="D863" s="34"/>
      <c r="E863" s="34"/>
      <c r="F863" s="24" t="s">
        <v>802</v>
      </c>
      <c r="G863" s="30" t="s">
        <v>152</v>
      </c>
      <c r="H863" s="38"/>
      <c r="I863" s="38"/>
      <c r="J863" s="38"/>
      <c r="K863" s="38"/>
      <c r="L863" s="35">
        <v>761906</v>
      </c>
      <c r="M863" s="38">
        <v>0</v>
      </c>
      <c r="N863" s="35">
        <v>751896</v>
      </c>
      <c r="O863" s="35">
        <v>194256</v>
      </c>
      <c r="P863" s="52">
        <f>((O863*3)+M863)/2*$P$2*$P$3</f>
        <v>311661.22024656</v>
      </c>
      <c r="Q863" s="53">
        <f t="shared" si="337"/>
        <v>333449.80209795153</v>
      </c>
      <c r="R863" s="53">
        <f t="shared" si="338"/>
        <v>356451.00272176717</v>
      </c>
    </row>
    <row r="864" spans="1:18" s="31" customFormat="1" x14ac:dyDescent="0.25">
      <c r="A864" s="29"/>
      <c r="B864" s="32"/>
      <c r="C864" s="33"/>
      <c r="D864" s="34"/>
      <c r="E864" s="23" t="s">
        <v>803</v>
      </c>
      <c r="F864" s="24"/>
      <c r="G864" s="30" t="s">
        <v>1</v>
      </c>
      <c r="H864" s="42">
        <f>H865</f>
        <v>0</v>
      </c>
      <c r="I864" s="42">
        <f t="shared" ref="I864:R864" si="340">I865</f>
        <v>0</v>
      </c>
      <c r="J864" s="42">
        <f t="shared" si="340"/>
        <v>0</v>
      </c>
      <c r="K864" s="42">
        <f t="shared" si="340"/>
        <v>825</v>
      </c>
      <c r="L864" s="42">
        <f t="shared" si="340"/>
        <v>0</v>
      </c>
      <c r="M864" s="42">
        <f t="shared" si="340"/>
        <v>0</v>
      </c>
      <c r="N864" s="42">
        <f t="shared" si="340"/>
        <v>0</v>
      </c>
      <c r="O864" s="42">
        <f t="shared" si="340"/>
        <v>0</v>
      </c>
      <c r="P864" s="43">
        <f t="shared" si="340"/>
        <v>0</v>
      </c>
      <c r="Q864" s="42">
        <f t="shared" si="340"/>
        <v>0</v>
      </c>
      <c r="R864" s="42">
        <f t="shared" si="340"/>
        <v>0</v>
      </c>
    </row>
    <row r="865" spans="1:18" s="31" customFormat="1" ht="21" x14ac:dyDescent="0.25">
      <c r="A865" s="29"/>
      <c r="B865" s="32"/>
      <c r="C865" s="33"/>
      <c r="D865" s="34"/>
      <c r="E865" s="34"/>
      <c r="F865" s="24" t="s">
        <v>804</v>
      </c>
      <c r="G865" s="30" t="s">
        <v>20</v>
      </c>
      <c r="H865" s="38"/>
      <c r="I865" s="38"/>
      <c r="J865" s="38">
        <v>0</v>
      </c>
      <c r="K865" s="38">
        <v>825</v>
      </c>
      <c r="L865" s="38"/>
      <c r="M865" s="38"/>
      <c r="N865" s="38"/>
      <c r="O865" s="38"/>
      <c r="P865" s="58"/>
      <c r="Q865" s="59"/>
      <c r="R865" s="59"/>
    </row>
    <row r="866" spans="1:18" s="31" customFormat="1" x14ac:dyDescent="0.25">
      <c r="A866" s="29"/>
      <c r="B866" s="32"/>
      <c r="C866" s="33"/>
      <c r="D866" s="34"/>
      <c r="E866" s="23" t="s">
        <v>805</v>
      </c>
      <c r="F866" s="24"/>
      <c r="G866" s="30" t="s">
        <v>1</v>
      </c>
      <c r="H866" s="26">
        <f>H867</f>
        <v>0</v>
      </c>
      <c r="I866" s="26">
        <f t="shared" ref="I866:R866" si="341">I867</f>
        <v>52801</v>
      </c>
      <c r="J866" s="26">
        <f t="shared" si="341"/>
        <v>0</v>
      </c>
      <c r="K866" s="26">
        <f t="shared" si="341"/>
        <v>1971</v>
      </c>
      <c r="L866" s="26">
        <f t="shared" si="341"/>
        <v>0</v>
      </c>
      <c r="M866" s="26">
        <f t="shared" si="341"/>
        <v>26233</v>
      </c>
      <c r="N866" s="26">
        <f t="shared" si="341"/>
        <v>0</v>
      </c>
      <c r="O866" s="26">
        <f t="shared" si="341"/>
        <v>3621</v>
      </c>
      <c r="P866" s="27">
        <f t="shared" si="341"/>
        <v>19838.74307832</v>
      </c>
      <c r="Q866" s="26">
        <f t="shared" si="341"/>
        <v>21225.691627930166</v>
      </c>
      <c r="R866" s="26">
        <f t="shared" si="341"/>
        <v>22689.829223578978</v>
      </c>
    </row>
    <row r="867" spans="1:18" s="31" customFormat="1" x14ac:dyDescent="0.25">
      <c r="A867" s="29"/>
      <c r="B867" s="32"/>
      <c r="C867" s="33"/>
      <c r="D867" s="34"/>
      <c r="E867" s="34"/>
      <c r="F867" s="24" t="s">
        <v>806</v>
      </c>
      <c r="G867" s="30" t="s">
        <v>20</v>
      </c>
      <c r="H867" s="38">
        <v>0</v>
      </c>
      <c r="I867" s="35">
        <v>52801</v>
      </c>
      <c r="J867" s="38">
        <v>0</v>
      </c>
      <c r="K867" s="35">
        <v>1971</v>
      </c>
      <c r="L867" s="38">
        <v>0</v>
      </c>
      <c r="M867" s="35">
        <v>26233</v>
      </c>
      <c r="N867" s="38">
        <v>0</v>
      </c>
      <c r="O867" s="35">
        <v>3621</v>
      </c>
      <c r="P867" s="52">
        <f>((O867*3)+M867)/2*$P$2*$P$3</f>
        <v>19838.74307832</v>
      </c>
      <c r="Q867" s="53">
        <f t="shared" ref="Q867" si="342">P867*$Q$2*$Q$3</f>
        <v>21225.691627930166</v>
      </c>
      <c r="R867" s="53">
        <f t="shared" ref="R867" si="343">Q867*$R$2*$R$3</f>
        <v>22689.829223578978</v>
      </c>
    </row>
    <row r="868" spans="1:18" s="31" customFormat="1" x14ac:dyDescent="0.25">
      <c r="A868" s="29"/>
      <c r="B868" s="32"/>
      <c r="C868" s="33"/>
      <c r="D868" s="34"/>
      <c r="E868" s="23" t="s">
        <v>807</v>
      </c>
      <c r="F868" s="24"/>
      <c r="G868" s="30" t="s">
        <v>1</v>
      </c>
      <c r="H868" s="26">
        <f>SUM(H869:H870)</f>
        <v>0</v>
      </c>
      <c r="I868" s="26">
        <f t="shared" ref="I868:R868" si="344">SUM(I869:I870)</f>
        <v>29112</v>
      </c>
      <c r="J868" s="26">
        <f t="shared" si="344"/>
        <v>0</v>
      </c>
      <c r="K868" s="26">
        <f t="shared" si="344"/>
        <v>7191</v>
      </c>
      <c r="L868" s="26">
        <f t="shared" si="344"/>
        <v>0</v>
      </c>
      <c r="M868" s="26">
        <f t="shared" si="344"/>
        <v>7598</v>
      </c>
      <c r="N868" s="26">
        <f t="shared" si="344"/>
        <v>0</v>
      </c>
      <c r="O868" s="26">
        <f t="shared" si="344"/>
        <v>583328</v>
      </c>
      <c r="P868" s="27">
        <f t="shared" si="344"/>
        <v>939945.48568794003</v>
      </c>
      <c r="Q868" s="26">
        <f t="shared" si="344"/>
        <v>1005658.1179318731</v>
      </c>
      <c r="R868" s="26">
        <f t="shared" si="344"/>
        <v>1075027.9120777547</v>
      </c>
    </row>
    <row r="869" spans="1:18" s="31" customFormat="1" x14ac:dyDescent="0.25">
      <c r="A869" s="29"/>
      <c r="B869" s="32"/>
      <c r="C869" s="33"/>
      <c r="D869" s="34"/>
      <c r="E869" s="34"/>
      <c r="F869" s="24" t="s">
        <v>808</v>
      </c>
      <c r="G869" s="30" t="s">
        <v>20</v>
      </c>
      <c r="H869" s="38">
        <v>0</v>
      </c>
      <c r="I869" s="38">
        <v>0</v>
      </c>
      <c r="J869" s="38">
        <v>0</v>
      </c>
      <c r="K869" s="35">
        <v>7191</v>
      </c>
      <c r="L869" s="38">
        <v>0</v>
      </c>
      <c r="M869" s="38">
        <v>0</v>
      </c>
      <c r="N869" s="38">
        <v>0</v>
      </c>
      <c r="O869" s="35">
        <v>261474</v>
      </c>
      <c r="P869" s="52">
        <f>((O869*3)+M869)/2*$P$2*$P$3</f>
        <v>419504.70463074005</v>
      </c>
      <c r="Q869" s="53">
        <f t="shared" ref="Q869:Q870" si="345">P869*$Q$2*$Q$3</f>
        <v>448832.7441816972</v>
      </c>
      <c r="R869" s="53">
        <f t="shared" ref="R869:R870" si="346">Q869*$R$2*$R$3</f>
        <v>479793.00245897862</v>
      </c>
    </row>
    <row r="870" spans="1:18" s="31" customFormat="1" x14ac:dyDescent="0.25">
      <c r="A870" s="29"/>
      <c r="B870" s="32"/>
      <c r="C870" s="33"/>
      <c r="D870" s="34"/>
      <c r="E870" s="34"/>
      <c r="F870" s="24" t="s">
        <v>808</v>
      </c>
      <c r="G870" s="30" t="s">
        <v>152</v>
      </c>
      <c r="H870" s="38">
        <v>0</v>
      </c>
      <c r="I870" s="35">
        <v>29112</v>
      </c>
      <c r="J870" s="38"/>
      <c r="K870" s="38"/>
      <c r="L870" s="38">
        <v>0</v>
      </c>
      <c r="M870" s="35">
        <v>7598</v>
      </c>
      <c r="N870" s="38">
        <v>0</v>
      </c>
      <c r="O870" s="35">
        <v>321854</v>
      </c>
      <c r="P870" s="52">
        <f>((O870*3)+M870)/2*$P$2*$P$3</f>
        <v>520440.78105719999</v>
      </c>
      <c r="Q870" s="53">
        <f t="shared" si="345"/>
        <v>556825.37375017582</v>
      </c>
      <c r="R870" s="53">
        <f t="shared" si="346"/>
        <v>595234.90961877618</v>
      </c>
    </row>
    <row r="871" spans="1:18" s="31" customFormat="1" x14ac:dyDescent="0.25">
      <c r="A871" s="29"/>
      <c r="B871" s="32"/>
      <c r="C871" s="33"/>
      <c r="D871" s="34"/>
      <c r="E871" s="23" t="s">
        <v>809</v>
      </c>
      <c r="F871" s="24"/>
      <c r="G871" s="30" t="s">
        <v>1</v>
      </c>
      <c r="H871" s="26">
        <f>H872</f>
        <v>0</v>
      </c>
      <c r="I871" s="26">
        <f t="shared" ref="I871:R871" si="347">I872</f>
        <v>4398721</v>
      </c>
      <c r="J871" s="26">
        <f t="shared" si="347"/>
        <v>0</v>
      </c>
      <c r="K871" s="26">
        <f t="shared" si="347"/>
        <v>64</v>
      </c>
      <c r="L871" s="26">
        <f t="shared" si="347"/>
        <v>0</v>
      </c>
      <c r="M871" s="26">
        <f t="shared" si="347"/>
        <v>11872</v>
      </c>
      <c r="N871" s="26">
        <f t="shared" si="347"/>
        <v>0</v>
      </c>
      <c r="O871" s="26">
        <f t="shared" si="347"/>
        <v>6368</v>
      </c>
      <c r="P871" s="27">
        <f t="shared" si="347"/>
        <v>16565.79969792</v>
      </c>
      <c r="Q871" s="26">
        <f t="shared" si="347"/>
        <v>17723.933142839251</v>
      </c>
      <c r="R871" s="26">
        <f t="shared" si="347"/>
        <v>18946.52118906573</v>
      </c>
    </row>
    <row r="872" spans="1:18" s="31" customFormat="1" ht="21" x14ac:dyDescent="0.25">
      <c r="A872" s="29"/>
      <c r="B872" s="32"/>
      <c r="C872" s="33"/>
      <c r="D872" s="34"/>
      <c r="E872" s="34"/>
      <c r="F872" s="24" t="s">
        <v>810</v>
      </c>
      <c r="G872" s="30" t="s">
        <v>20</v>
      </c>
      <c r="H872" s="38">
        <v>0</v>
      </c>
      <c r="I872" s="35">
        <v>4398721</v>
      </c>
      <c r="J872" s="38">
        <v>0</v>
      </c>
      <c r="K872" s="38">
        <v>64</v>
      </c>
      <c r="L872" s="38">
        <v>0</v>
      </c>
      <c r="M872" s="35">
        <v>11872</v>
      </c>
      <c r="N872" s="38">
        <v>0</v>
      </c>
      <c r="O872" s="35">
        <v>6368</v>
      </c>
      <c r="P872" s="52">
        <f>((O872*3)+M872)/2*$P$2*$P$3</f>
        <v>16565.79969792</v>
      </c>
      <c r="Q872" s="53">
        <f t="shared" ref="Q872" si="348">P872*$Q$2*$Q$3</f>
        <v>17723.933142839251</v>
      </c>
      <c r="R872" s="53">
        <f t="shared" ref="R872" si="349">Q872*$R$2*$R$3</f>
        <v>18946.52118906573</v>
      </c>
    </row>
    <row r="873" spans="1:18" s="31" customFormat="1" x14ac:dyDescent="0.25">
      <c r="A873" s="29"/>
      <c r="B873" s="32"/>
      <c r="C873" s="33"/>
      <c r="D873" s="34"/>
      <c r="E873" s="23" t="s">
        <v>811</v>
      </c>
      <c r="F873" s="24"/>
      <c r="G873" s="30" t="s">
        <v>1</v>
      </c>
      <c r="H873" s="42">
        <f>H874</f>
        <v>0</v>
      </c>
      <c r="I873" s="42">
        <f t="shared" ref="I873:R873" si="350">I874</f>
        <v>604</v>
      </c>
      <c r="J873" s="42">
        <f t="shared" si="350"/>
        <v>0</v>
      </c>
      <c r="K873" s="42">
        <f t="shared" si="350"/>
        <v>824</v>
      </c>
      <c r="L873" s="42">
        <f t="shared" si="350"/>
        <v>0</v>
      </c>
      <c r="M873" s="42">
        <f t="shared" si="350"/>
        <v>410</v>
      </c>
      <c r="N873" s="42">
        <f t="shared" si="350"/>
        <v>0</v>
      </c>
      <c r="O873" s="42">
        <f t="shared" si="350"/>
        <v>0</v>
      </c>
      <c r="P873" s="43">
        <f t="shared" si="350"/>
        <v>0</v>
      </c>
      <c r="Q873" s="42">
        <f t="shared" si="350"/>
        <v>0</v>
      </c>
      <c r="R873" s="42">
        <f t="shared" si="350"/>
        <v>0</v>
      </c>
    </row>
    <row r="874" spans="1:18" s="31" customFormat="1" x14ac:dyDescent="0.25">
      <c r="A874" s="29"/>
      <c r="B874" s="32"/>
      <c r="C874" s="33"/>
      <c r="D874" s="34"/>
      <c r="E874" s="34"/>
      <c r="F874" s="24" t="s">
        <v>812</v>
      </c>
      <c r="G874" s="30" t="s">
        <v>20</v>
      </c>
      <c r="H874" s="38">
        <v>0</v>
      </c>
      <c r="I874" s="38">
        <v>604</v>
      </c>
      <c r="J874" s="38">
        <v>0</v>
      </c>
      <c r="K874" s="38">
        <v>824</v>
      </c>
      <c r="L874" s="38">
        <v>0</v>
      </c>
      <c r="M874" s="38">
        <v>410</v>
      </c>
      <c r="N874" s="38">
        <v>0</v>
      </c>
      <c r="O874" s="38">
        <v>0</v>
      </c>
      <c r="P874" s="58"/>
      <c r="Q874" s="59"/>
      <c r="R874" s="59"/>
    </row>
    <row r="875" spans="1:18" s="31" customFormat="1" x14ac:dyDescent="0.25">
      <c r="A875" s="29"/>
      <c r="B875" s="32"/>
      <c r="C875" s="33"/>
      <c r="D875" s="34"/>
      <c r="E875" s="23" t="s">
        <v>813</v>
      </c>
      <c r="F875" s="24"/>
      <c r="G875" s="30" t="s">
        <v>1</v>
      </c>
      <c r="H875" s="42">
        <f>H876</f>
        <v>0</v>
      </c>
      <c r="I875" s="42">
        <f t="shared" ref="I875:R875" si="351">I876</f>
        <v>0</v>
      </c>
      <c r="J875" s="42">
        <f t="shared" si="351"/>
        <v>0</v>
      </c>
      <c r="K875" s="42">
        <f t="shared" si="351"/>
        <v>0</v>
      </c>
      <c r="L875" s="42">
        <f t="shared" si="351"/>
        <v>0</v>
      </c>
      <c r="M875" s="42">
        <f t="shared" si="351"/>
        <v>7</v>
      </c>
      <c r="N875" s="42">
        <f t="shared" si="351"/>
        <v>0</v>
      </c>
      <c r="O875" s="42">
        <f t="shared" si="351"/>
        <v>0</v>
      </c>
      <c r="P875" s="43">
        <f t="shared" si="351"/>
        <v>0</v>
      </c>
      <c r="Q875" s="42">
        <f t="shared" si="351"/>
        <v>0</v>
      </c>
      <c r="R875" s="42">
        <f t="shared" si="351"/>
        <v>0</v>
      </c>
    </row>
    <row r="876" spans="1:18" s="31" customFormat="1" x14ac:dyDescent="0.25">
      <c r="A876" s="29"/>
      <c r="B876" s="32"/>
      <c r="C876" s="33"/>
      <c r="D876" s="34"/>
      <c r="E876" s="34"/>
      <c r="F876" s="24" t="s">
        <v>814</v>
      </c>
      <c r="G876" s="30" t="s">
        <v>20</v>
      </c>
      <c r="H876" s="38"/>
      <c r="I876" s="38"/>
      <c r="J876" s="38"/>
      <c r="K876" s="38"/>
      <c r="L876" s="38">
        <v>0</v>
      </c>
      <c r="M876" s="38">
        <v>7</v>
      </c>
      <c r="N876" s="38"/>
      <c r="O876" s="38"/>
      <c r="P876" s="58"/>
      <c r="Q876" s="59"/>
      <c r="R876" s="59"/>
    </row>
    <row r="877" spans="1:18" s="31" customFormat="1" x14ac:dyDescent="0.25">
      <c r="A877" s="29"/>
      <c r="B877" s="32"/>
      <c r="C877" s="33"/>
      <c r="D877" s="34"/>
      <c r="E877" s="23" t="s">
        <v>815</v>
      </c>
      <c r="F877" s="24"/>
      <c r="G877" s="30" t="s">
        <v>1</v>
      </c>
      <c r="H877" s="26">
        <f>H878</f>
        <v>0</v>
      </c>
      <c r="I877" s="26">
        <f t="shared" ref="I877:R877" si="352">I878</f>
        <v>18566</v>
      </c>
      <c r="J877" s="26">
        <f t="shared" si="352"/>
        <v>0</v>
      </c>
      <c r="K877" s="26">
        <f t="shared" si="352"/>
        <v>8144</v>
      </c>
      <c r="L877" s="26">
        <f t="shared" si="352"/>
        <v>0</v>
      </c>
      <c r="M877" s="26">
        <f t="shared" si="352"/>
        <v>7459</v>
      </c>
      <c r="N877" s="26">
        <f t="shared" si="352"/>
        <v>0</v>
      </c>
      <c r="O877" s="26">
        <f t="shared" si="352"/>
        <v>468</v>
      </c>
      <c r="P877" s="27">
        <f t="shared" si="352"/>
        <v>4739.8851602100003</v>
      </c>
      <c r="Q877" s="26">
        <f t="shared" si="352"/>
        <v>5071.2557930328094</v>
      </c>
      <c r="R877" s="26">
        <f t="shared" si="352"/>
        <v>5421.0684820083161</v>
      </c>
    </row>
    <row r="878" spans="1:18" s="31" customFormat="1" x14ac:dyDescent="0.25">
      <c r="A878" s="29"/>
      <c r="B878" s="32"/>
      <c r="C878" s="33"/>
      <c r="D878" s="34"/>
      <c r="E878" s="34"/>
      <c r="F878" s="24" t="s">
        <v>816</v>
      </c>
      <c r="G878" s="30" t="s">
        <v>20</v>
      </c>
      <c r="H878" s="38">
        <v>0</v>
      </c>
      <c r="I878" s="35">
        <v>18566</v>
      </c>
      <c r="J878" s="38">
        <v>0</v>
      </c>
      <c r="K878" s="35">
        <v>8144</v>
      </c>
      <c r="L878" s="38">
        <v>0</v>
      </c>
      <c r="M878" s="35">
        <v>7459</v>
      </c>
      <c r="N878" s="38">
        <v>0</v>
      </c>
      <c r="O878" s="38">
        <v>468</v>
      </c>
      <c r="P878" s="52">
        <f>((O878*3)+M878)/2*$P$2*$P$3</f>
        <v>4739.8851602100003</v>
      </c>
      <c r="Q878" s="53">
        <f t="shared" ref="Q878" si="353">P878*$Q$2*$Q$3</f>
        <v>5071.2557930328094</v>
      </c>
      <c r="R878" s="53">
        <f t="shared" ref="R878" si="354">Q878*$R$2*$R$3</f>
        <v>5421.0684820083161</v>
      </c>
    </row>
    <row r="879" spans="1:18" s="31" customFormat="1" x14ac:dyDescent="0.25">
      <c r="A879" s="29"/>
      <c r="B879" s="32"/>
      <c r="C879" s="33"/>
      <c r="D879" s="34"/>
      <c r="E879" s="23" t="s">
        <v>817</v>
      </c>
      <c r="F879" s="24"/>
      <c r="G879" s="30" t="s">
        <v>1</v>
      </c>
      <c r="H879" s="26">
        <f>H880</f>
        <v>0</v>
      </c>
      <c r="I879" s="26">
        <f t="shared" ref="I879:R879" si="355">I880</f>
        <v>4806540</v>
      </c>
      <c r="J879" s="26">
        <f t="shared" si="355"/>
        <v>0</v>
      </c>
      <c r="K879" s="26">
        <f t="shared" si="355"/>
        <v>5823286</v>
      </c>
      <c r="L879" s="26">
        <f t="shared" si="355"/>
        <v>0</v>
      </c>
      <c r="M879" s="26">
        <f t="shared" si="355"/>
        <v>13783154</v>
      </c>
      <c r="N879" s="26">
        <f t="shared" si="355"/>
        <v>0</v>
      </c>
      <c r="O879" s="26">
        <f t="shared" si="355"/>
        <v>2060407</v>
      </c>
      <c r="P879" s="27">
        <f t="shared" si="355"/>
        <v>10676841.339881249</v>
      </c>
      <c r="Q879" s="26">
        <f t="shared" si="355"/>
        <v>11423271.169246234</v>
      </c>
      <c r="R879" s="26">
        <f t="shared" si="355"/>
        <v>12211242.702865254</v>
      </c>
    </row>
    <row r="880" spans="1:18" s="31" customFormat="1" ht="21" x14ac:dyDescent="0.25">
      <c r="A880" s="29"/>
      <c r="B880" s="32"/>
      <c r="C880" s="33"/>
      <c r="D880" s="34"/>
      <c r="E880" s="34"/>
      <c r="F880" s="24" t="s">
        <v>818</v>
      </c>
      <c r="G880" s="30" t="s">
        <v>20</v>
      </c>
      <c r="H880" s="38">
        <v>0</v>
      </c>
      <c r="I880" s="35">
        <v>4806540</v>
      </c>
      <c r="J880" s="38">
        <v>0</v>
      </c>
      <c r="K880" s="35">
        <v>5823286</v>
      </c>
      <c r="L880" s="38">
        <v>0</v>
      </c>
      <c r="M880" s="35">
        <v>13783154</v>
      </c>
      <c r="N880" s="38">
        <v>0</v>
      </c>
      <c r="O880" s="35">
        <v>2060407</v>
      </c>
      <c r="P880" s="52">
        <f>((O880*3)+M880)/2*$P$2*$P$3</f>
        <v>10676841.339881249</v>
      </c>
      <c r="Q880" s="53">
        <f t="shared" ref="Q880" si="356">P880*$Q$2*$Q$3</f>
        <v>11423271.169246234</v>
      </c>
      <c r="R880" s="53">
        <f t="shared" ref="R880" si="357">Q880*$R$2*$R$3</f>
        <v>12211242.702865254</v>
      </c>
    </row>
    <row r="881" spans="1:18" s="31" customFormat="1" x14ac:dyDescent="0.25">
      <c r="A881" s="29"/>
      <c r="B881" s="32"/>
      <c r="C881" s="33"/>
      <c r="D881" s="23" t="s">
        <v>819</v>
      </c>
      <c r="E881" s="23"/>
      <c r="F881" s="24"/>
      <c r="G881" s="30" t="s">
        <v>1</v>
      </c>
      <c r="H881" s="26">
        <f>H882</f>
        <v>22828770</v>
      </c>
      <c r="I881" s="26">
        <f t="shared" ref="I881:R881" si="358">I882</f>
        <v>17163752</v>
      </c>
      <c r="J881" s="26">
        <f t="shared" si="358"/>
        <v>18844073</v>
      </c>
      <c r="K881" s="26">
        <f t="shared" si="358"/>
        <v>22952075</v>
      </c>
      <c r="L881" s="26">
        <f t="shared" si="358"/>
        <v>22083887</v>
      </c>
      <c r="M881" s="26">
        <f t="shared" si="358"/>
        <v>15379742</v>
      </c>
      <c r="N881" s="26">
        <f t="shared" si="358"/>
        <v>24745063</v>
      </c>
      <c r="O881" s="26">
        <f t="shared" si="358"/>
        <v>3912615</v>
      </c>
      <c r="P881" s="27">
        <f t="shared" si="358"/>
        <v>16488366</v>
      </c>
      <c r="Q881" s="26">
        <f t="shared" si="358"/>
        <v>17239335</v>
      </c>
      <c r="R881" s="26">
        <f t="shared" si="358"/>
        <v>18001942</v>
      </c>
    </row>
    <row r="882" spans="1:18" s="31" customFormat="1" x14ac:dyDescent="0.25">
      <c r="A882" s="29"/>
      <c r="B882" s="32"/>
      <c r="C882" s="33"/>
      <c r="D882" s="34"/>
      <c r="E882" s="23" t="s">
        <v>820</v>
      </c>
      <c r="F882" s="24"/>
      <c r="G882" s="30" t="s">
        <v>1</v>
      </c>
      <c r="H882" s="26">
        <f>SUM(H883:H884)</f>
        <v>22828770</v>
      </c>
      <c r="I882" s="26">
        <f t="shared" ref="I882:R882" si="359">SUM(I883:I884)</f>
        <v>17163752</v>
      </c>
      <c r="J882" s="26">
        <f t="shared" si="359"/>
        <v>18844073</v>
      </c>
      <c r="K882" s="26">
        <f t="shared" si="359"/>
        <v>22952075</v>
      </c>
      <c r="L882" s="26">
        <f t="shared" si="359"/>
        <v>22083887</v>
      </c>
      <c r="M882" s="26">
        <f t="shared" si="359"/>
        <v>15379742</v>
      </c>
      <c r="N882" s="26">
        <f t="shared" si="359"/>
        <v>24745063</v>
      </c>
      <c r="O882" s="26">
        <f t="shared" si="359"/>
        <v>3912615</v>
      </c>
      <c r="P882" s="27">
        <f t="shared" si="359"/>
        <v>16488366</v>
      </c>
      <c r="Q882" s="26">
        <f t="shared" si="359"/>
        <v>17239335</v>
      </c>
      <c r="R882" s="26">
        <f t="shared" si="359"/>
        <v>18001942</v>
      </c>
    </row>
    <row r="883" spans="1:18" s="31" customFormat="1" x14ac:dyDescent="0.25">
      <c r="A883" s="29"/>
      <c r="B883" s="32"/>
      <c r="C883" s="33"/>
      <c r="D883" s="34"/>
      <c r="E883" s="34"/>
      <c r="F883" s="24" t="s">
        <v>821</v>
      </c>
      <c r="G883" s="30" t="s">
        <v>20</v>
      </c>
      <c r="H883" s="35">
        <v>22828770</v>
      </c>
      <c r="I883" s="35">
        <v>17115377</v>
      </c>
      <c r="J883" s="35">
        <v>18844073</v>
      </c>
      <c r="K883" s="35">
        <v>19519140</v>
      </c>
      <c r="L883" s="35">
        <v>22083887</v>
      </c>
      <c r="M883" s="35">
        <v>15048629</v>
      </c>
      <c r="N883" s="35">
        <v>24245063</v>
      </c>
      <c r="O883" s="35">
        <v>3885002</v>
      </c>
      <c r="P883" s="36">
        <v>16488366</v>
      </c>
      <c r="Q883" s="37">
        <v>17239335</v>
      </c>
      <c r="R883" s="37">
        <v>18001942</v>
      </c>
    </row>
    <row r="884" spans="1:18" s="31" customFormat="1" x14ac:dyDescent="0.25">
      <c r="A884" s="29"/>
      <c r="B884" s="32"/>
      <c r="C884" s="33"/>
      <c r="D884" s="34"/>
      <c r="E884" s="34"/>
      <c r="F884" s="24" t="s">
        <v>821</v>
      </c>
      <c r="G884" s="30" t="s">
        <v>155</v>
      </c>
      <c r="H884" s="38">
        <v>0</v>
      </c>
      <c r="I884" s="35">
        <v>48375</v>
      </c>
      <c r="J884" s="38">
        <v>0</v>
      </c>
      <c r="K884" s="35">
        <v>3432935</v>
      </c>
      <c r="L884" s="38">
        <v>0</v>
      </c>
      <c r="M884" s="35">
        <v>331113</v>
      </c>
      <c r="N884" s="35">
        <v>500000</v>
      </c>
      <c r="O884" s="35">
        <v>27613</v>
      </c>
      <c r="P884" s="36"/>
      <c r="Q884" s="37"/>
      <c r="R884" s="37"/>
    </row>
    <row r="885" spans="1:18" s="31" customFormat="1" x14ac:dyDescent="0.25">
      <c r="A885" s="29"/>
      <c r="B885" s="32"/>
      <c r="C885" s="22" t="s">
        <v>822</v>
      </c>
      <c r="D885" s="23"/>
      <c r="E885" s="23"/>
      <c r="F885" s="24"/>
      <c r="G885" s="30" t="s">
        <v>1</v>
      </c>
      <c r="H885" s="26">
        <f>H886</f>
        <v>188386582</v>
      </c>
      <c r="I885" s="26">
        <f t="shared" ref="I885:R885" si="360">I886</f>
        <v>87057809</v>
      </c>
      <c r="J885" s="26">
        <f t="shared" si="360"/>
        <v>189484936</v>
      </c>
      <c r="K885" s="26">
        <f t="shared" si="360"/>
        <v>246365020</v>
      </c>
      <c r="L885" s="26">
        <f t="shared" si="360"/>
        <v>973348781</v>
      </c>
      <c r="M885" s="26">
        <f t="shared" si="360"/>
        <v>135259720</v>
      </c>
      <c r="N885" s="26">
        <f t="shared" si="360"/>
        <v>276589707</v>
      </c>
      <c r="O885" s="26">
        <f t="shared" si="360"/>
        <v>25373210</v>
      </c>
      <c r="P885" s="27">
        <f t="shared" si="360"/>
        <v>110922053.96779516</v>
      </c>
      <c r="Q885" s="26">
        <f t="shared" si="360"/>
        <v>118676737.88416362</v>
      </c>
      <c r="R885" s="26">
        <f t="shared" si="360"/>
        <v>126862999.92504428</v>
      </c>
    </row>
    <row r="886" spans="1:18" s="31" customFormat="1" x14ac:dyDescent="0.25">
      <c r="A886" s="29"/>
      <c r="B886" s="32"/>
      <c r="C886" s="33"/>
      <c r="D886" s="23" t="s">
        <v>823</v>
      </c>
      <c r="E886" s="23"/>
      <c r="F886" s="24"/>
      <c r="G886" s="30" t="s">
        <v>1</v>
      </c>
      <c r="H886" s="26">
        <f>H887+H891+H893+H895+H898+H900+H903+H905+H909+H912</f>
        <v>188386582</v>
      </c>
      <c r="I886" s="26">
        <f t="shared" ref="I886:R886" si="361">I887+I891+I893+I895+I898+I900+I903+I905+I909+I912</f>
        <v>87057809</v>
      </c>
      <c r="J886" s="26">
        <f t="shared" si="361"/>
        <v>189484936</v>
      </c>
      <c r="K886" s="26">
        <f t="shared" si="361"/>
        <v>246365020</v>
      </c>
      <c r="L886" s="26">
        <f t="shared" si="361"/>
        <v>973348781</v>
      </c>
      <c r="M886" s="26">
        <f t="shared" si="361"/>
        <v>135259720</v>
      </c>
      <c r="N886" s="26">
        <f t="shared" si="361"/>
        <v>276589707</v>
      </c>
      <c r="O886" s="26">
        <f t="shared" si="361"/>
        <v>25373210</v>
      </c>
      <c r="P886" s="27">
        <f t="shared" si="361"/>
        <v>110922053.96779516</v>
      </c>
      <c r="Q886" s="26">
        <f t="shared" si="361"/>
        <v>118676737.88416362</v>
      </c>
      <c r="R886" s="26">
        <f t="shared" si="361"/>
        <v>126862999.92504428</v>
      </c>
    </row>
    <row r="887" spans="1:18" s="31" customFormat="1" x14ac:dyDescent="0.25">
      <c r="A887" s="29"/>
      <c r="B887" s="32"/>
      <c r="C887" s="33"/>
      <c r="D887" s="34"/>
      <c r="E887" s="23" t="s">
        <v>824</v>
      </c>
      <c r="F887" s="24"/>
      <c r="G887" s="30" t="s">
        <v>1</v>
      </c>
      <c r="H887" s="26">
        <f>SUM(H888:H890)</f>
        <v>4095660</v>
      </c>
      <c r="I887" s="26">
        <f t="shared" ref="I887:R887" si="362">SUM(I888:I890)</f>
        <v>5042521</v>
      </c>
      <c r="J887" s="26">
        <f t="shared" si="362"/>
        <v>7485174</v>
      </c>
      <c r="K887" s="26">
        <f t="shared" si="362"/>
        <v>1759897</v>
      </c>
      <c r="L887" s="26">
        <f t="shared" si="362"/>
        <v>5939926</v>
      </c>
      <c r="M887" s="26">
        <f t="shared" si="362"/>
        <v>2196843</v>
      </c>
      <c r="N887" s="26">
        <f t="shared" si="362"/>
        <v>2238828</v>
      </c>
      <c r="O887" s="26">
        <f t="shared" si="362"/>
        <v>368308</v>
      </c>
      <c r="P887" s="27">
        <f t="shared" si="362"/>
        <v>1765767.39318189</v>
      </c>
      <c r="Q887" s="26">
        <f t="shared" si="362"/>
        <v>1889214.1516410422</v>
      </c>
      <c r="R887" s="26">
        <f t="shared" si="362"/>
        <v>2019531.1992141658</v>
      </c>
    </row>
    <row r="888" spans="1:18" s="31" customFormat="1" x14ac:dyDescent="0.25">
      <c r="A888" s="29"/>
      <c r="B888" s="32"/>
      <c r="C888" s="33"/>
      <c r="D888" s="34"/>
      <c r="E888" s="34"/>
      <c r="F888" s="24" t="s">
        <v>825</v>
      </c>
      <c r="G888" s="30" t="s">
        <v>155</v>
      </c>
      <c r="H888" s="35">
        <v>1309704</v>
      </c>
      <c r="I888" s="35">
        <v>1126758</v>
      </c>
      <c r="J888" s="35">
        <v>985174</v>
      </c>
      <c r="K888" s="35">
        <v>1370381</v>
      </c>
      <c r="L888" s="35">
        <v>2439926</v>
      </c>
      <c r="M888" s="35">
        <v>2196843</v>
      </c>
      <c r="N888" s="35">
        <v>2238828</v>
      </c>
      <c r="O888" s="35">
        <v>368308</v>
      </c>
      <c r="P888" s="52">
        <f>((O888*3)+M888)/2*$P$2*$P$3</f>
        <v>1765767.39318189</v>
      </c>
      <c r="Q888" s="53">
        <f t="shared" ref="Q888" si="363">P888*$Q$2*$Q$3</f>
        <v>1889214.1516410422</v>
      </c>
      <c r="R888" s="53">
        <f t="shared" ref="R888" si="364">Q888*$R$2*$R$3</f>
        <v>2019531.1992141658</v>
      </c>
    </row>
    <row r="889" spans="1:18" s="31" customFormat="1" x14ac:dyDescent="0.25">
      <c r="A889" s="29"/>
      <c r="B889" s="32"/>
      <c r="C889" s="33"/>
      <c r="D889" s="34"/>
      <c r="E889" s="34"/>
      <c r="F889" s="24" t="s">
        <v>826</v>
      </c>
      <c r="G889" s="30" t="s">
        <v>175</v>
      </c>
      <c r="H889" s="38">
        <v>0</v>
      </c>
      <c r="I889" s="35">
        <v>556404</v>
      </c>
      <c r="J889" s="38">
        <v>0</v>
      </c>
      <c r="K889" s="38">
        <v>0</v>
      </c>
      <c r="L889" s="38"/>
      <c r="M889" s="38"/>
      <c r="N889" s="38"/>
      <c r="O889" s="38"/>
      <c r="P889" s="58"/>
      <c r="Q889" s="59"/>
      <c r="R889" s="59"/>
    </row>
    <row r="890" spans="1:18" s="31" customFormat="1" x14ac:dyDescent="0.25">
      <c r="A890" s="29"/>
      <c r="B890" s="32"/>
      <c r="C890" s="33"/>
      <c r="D890" s="34"/>
      <c r="E890" s="34"/>
      <c r="F890" s="24" t="s">
        <v>826</v>
      </c>
      <c r="G890" s="30" t="s">
        <v>155</v>
      </c>
      <c r="H890" s="35">
        <v>2785956</v>
      </c>
      <c r="I890" s="35">
        <v>3359359</v>
      </c>
      <c r="J890" s="35">
        <v>6500000</v>
      </c>
      <c r="K890" s="35">
        <v>389516</v>
      </c>
      <c r="L890" s="35">
        <v>3500000</v>
      </c>
      <c r="M890" s="38">
        <v>0</v>
      </c>
      <c r="N890" s="38"/>
      <c r="O890" s="38"/>
      <c r="P890" s="58"/>
      <c r="Q890" s="59"/>
      <c r="R890" s="59"/>
    </row>
    <row r="891" spans="1:18" s="31" customFormat="1" x14ac:dyDescent="0.25">
      <c r="A891" s="29"/>
      <c r="B891" s="32"/>
      <c r="C891" s="33"/>
      <c r="D891" s="34"/>
      <c r="E891" s="23" t="s">
        <v>827</v>
      </c>
      <c r="F891" s="24"/>
      <c r="G891" s="30" t="s">
        <v>1</v>
      </c>
      <c r="H891" s="26">
        <f>H892</f>
        <v>5208540</v>
      </c>
      <c r="I891" s="26">
        <f t="shared" ref="I891:R891" si="365">I892</f>
        <v>4063011</v>
      </c>
      <c r="J891" s="26">
        <f t="shared" si="365"/>
        <v>2997218</v>
      </c>
      <c r="K891" s="26">
        <f t="shared" si="365"/>
        <v>3098367</v>
      </c>
      <c r="L891" s="26">
        <f t="shared" si="365"/>
        <v>3448166</v>
      </c>
      <c r="M891" s="26">
        <f t="shared" si="365"/>
        <v>4086239</v>
      </c>
      <c r="N891" s="26">
        <f t="shared" si="365"/>
        <v>3322000</v>
      </c>
      <c r="O891" s="26">
        <f t="shared" si="365"/>
        <v>480052</v>
      </c>
      <c r="P891" s="27">
        <f t="shared" si="365"/>
        <v>2955486.59031465</v>
      </c>
      <c r="Q891" s="26">
        <f t="shared" si="365"/>
        <v>3162107.9384336621</v>
      </c>
      <c r="R891" s="26">
        <f t="shared" si="365"/>
        <v>3380228.5629728474</v>
      </c>
    </row>
    <row r="892" spans="1:18" s="31" customFormat="1" x14ac:dyDescent="0.25">
      <c r="A892" s="29"/>
      <c r="B892" s="32"/>
      <c r="C892" s="33"/>
      <c r="D892" s="34"/>
      <c r="E892" s="34"/>
      <c r="F892" s="24" t="s">
        <v>828</v>
      </c>
      <c r="G892" s="30" t="s">
        <v>829</v>
      </c>
      <c r="H892" s="35">
        <v>5208540</v>
      </c>
      <c r="I892" s="35">
        <v>4063011</v>
      </c>
      <c r="J892" s="35">
        <v>2997218</v>
      </c>
      <c r="K892" s="35">
        <v>3098367</v>
      </c>
      <c r="L892" s="35">
        <v>3448166</v>
      </c>
      <c r="M892" s="35">
        <v>4086239</v>
      </c>
      <c r="N892" s="35">
        <v>3322000</v>
      </c>
      <c r="O892" s="35">
        <v>480052</v>
      </c>
      <c r="P892" s="52">
        <f>((O892*3)+M892)/2*$P$2*$P$3</f>
        <v>2955486.59031465</v>
      </c>
      <c r="Q892" s="53">
        <f t="shared" ref="Q892" si="366">P892*$Q$2*$Q$3</f>
        <v>3162107.9384336621</v>
      </c>
      <c r="R892" s="53">
        <f t="shared" ref="R892" si="367">Q892*$R$2*$R$3</f>
        <v>3380228.5629728474</v>
      </c>
    </row>
    <row r="893" spans="1:18" s="31" customFormat="1" x14ac:dyDescent="0.25">
      <c r="A893" s="29"/>
      <c r="B893" s="32"/>
      <c r="C893" s="33"/>
      <c r="D893" s="34"/>
      <c r="E893" s="23" t="s">
        <v>830</v>
      </c>
      <c r="F893" s="24"/>
      <c r="G893" s="30" t="s">
        <v>1</v>
      </c>
      <c r="H893" s="26">
        <f>H894</f>
        <v>19672656</v>
      </c>
      <c r="I893" s="26">
        <f t="shared" ref="I893:R893" si="368">I894</f>
        <v>32616679</v>
      </c>
      <c r="J893" s="26">
        <f t="shared" si="368"/>
        <v>13942316</v>
      </c>
      <c r="K893" s="26">
        <f t="shared" si="368"/>
        <v>26564923</v>
      </c>
      <c r="L893" s="26">
        <f t="shared" si="368"/>
        <v>31538016</v>
      </c>
      <c r="M893" s="26">
        <f t="shared" si="368"/>
        <v>12965958</v>
      </c>
      <c r="N893" s="26">
        <f t="shared" si="368"/>
        <v>22440961</v>
      </c>
      <c r="O893" s="26">
        <f t="shared" si="368"/>
        <v>590769</v>
      </c>
      <c r="P893" s="27">
        <f t="shared" si="368"/>
        <v>7881945.5670475503</v>
      </c>
      <c r="Q893" s="26">
        <f t="shared" si="368"/>
        <v>8432981.1305994242</v>
      </c>
      <c r="R893" s="26">
        <f t="shared" si="368"/>
        <v>9014683.9524976071</v>
      </c>
    </row>
    <row r="894" spans="1:18" s="31" customFormat="1" x14ac:dyDescent="0.25">
      <c r="A894" s="29"/>
      <c r="B894" s="32"/>
      <c r="C894" s="33"/>
      <c r="D894" s="34"/>
      <c r="E894" s="34"/>
      <c r="F894" s="24" t="s">
        <v>831</v>
      </c>
      <c r="G894" s="30" t="s">
        <v>832</v>
      </c>
      <c r="H894" s="35">
        <v>19672656</v>
      </c>
      <c r="I894" s="35">
        <v>32616679</v>
      </c>
      <c r="J894" s="35">
        <v>13942316</v>
      </c>
      <c r="K894" s="35">
        <v>26564923</v>
      </c>
      <c r="L894" s="35">
        <v>31538016</v>
      </c>
      <c r="M894" s="35">
        <v>12965958</v>
      </c>
      <c r="N894" s="35">
        <v>22440961</v>
      </c>
      <c r="O894" s="35">
        <v>590769</v>
      </c>
      <c r="P894" s="52">
        <f>((O894*3)+M894)/2*$P$2*$P$3</f>
        <v>7881945.5670475503</v>
      </c>
      <c r="Q894" s="53">
        <f t="shared" ref="Q894" si="369">P894*$Q$2*$Q$3</f>
        <v>8432981.1305994242</v>
      </c>
      <c r="R894" s="53">
        <f t="shared" ref="R894" si="370">Q894*$R$2*$R$3</f>
        <v>9014683.9524976071</v>
      </c>
    </row>
    <row r="895" spans="1:18" s="31" customFormat="1" x14ac:dyDescent="0.25">
      <c r="A895" s="29"/>
      <c r="B895" s="32"/>
      <c r="C895" s="33"/>
      <c r="D895" s="34"/>
      <c r="E895" s="23" t="s">
        <v>833</v>
      </c>
      <c r="F895" s="24"/>
      <c r="G895" s="30" t="s">
        <v>1</v>
      </c>
      <c r="H895" s="26">
        <f>SUM(H896:H897)</f>
        <v>136575821</v>
      </c>
      <c r="I895" s="26">
        <f t="shared" ref="I895:R895" si="371">SUM(I896:I897)</f>
        <v>12289856</v>
      </c>
      <c r="J895" s="26">
        <f t="shared" si="371"/>
        <v>156698903</v>
      </c>
      <c r="K895" s="26">
        <f t="shared" si="371"/>
        <v>13544272</v>
      </c>
      <c r="L895" s="26">
        <f t="shared" si="371"/>
        <v>16800000</v>
      </c>
      <c r="M895" s="26">
        <f t="shared" si="371"/>
        <v>14597031</v>
      </c>
      <c r="N895" s="26">
        <f t="shared" si="371"/>
        <v>15600000</v>
      </c>
      <c r="O895" s="26">
        <f t="shared" si="371"/>
        <v>3679190</v>
      </c>
      <c r="P895" s="27">
        <f t="shared" si="371"/>
        <v>13709247.98237667</v>
      </c>
      <c r="Q895" s="26">
        <f t="shared" si="371"/>
        <v>14667676.726089884</v>
      </c>
      <c r="R895" s="26">
        <f t="shared" si="371"/>
        <v>15679445.732817203</v>
      </c>
    </row>
    <row r="896" spans="1:18" s="31" customFormat="1" x14ac:dyDescent="0.25">
      <c r="A896" s="29"/>
      <c r="B896" s="32"/>
      <c r="C896" s="33"/>
      <c r="D896" s="34"/>
      <c r="E896" s="34"/>
      <c r="F896" s="24" t="s">
        <v>834</v>
      </c>
      <c r="G896" s="30" t="s">
        <v>155</v>
      </c>
      <c r="H896" s="35">
        <v>9395000</v>
      </c>
      <c r="I896" s="35">
        <v>12289856</v>
      </c>
      <c r="J896" s="35">
        <v>16800000</v>
      </c>
      <c r="K896" s="35">
        <v>13544272</v>
      </c>
      <c r="L896" s="35">
        <v>16800000</v>
      </c>
      <c r="M896" s="35">
        <v>14597031</v>
      </c>
      <c r="N896" s="35">
        <v>15600000</v>
      </c>
      <c r="O896" s="35">
        <v>3679190</v>
      </c>
      <c r="P896" s="52">
        <f>((O896*3)+M896)/2*$P$2*$P$3</f>
        <v>13709247.98237667</v>
      </c>
      <c r="Q896" s="53">
        <f t="shared" ref="Q896" si="372">P896*$Q$2*$Q$3</f>
        <v>14667676.726089884</v>
      </c>
      <c r="R896" s="53">
        <f t="shared" ref="R896" si="373">Q896*$R$2*$R$3</f>
        <v>15679445.732817203</v>
      </c>
    </row>
    <row r="897" spans="1:18" s="31" customFormat="1" x14ac:dyDescent="0.25">
      <c r="A897" s="29"/>
      <c r="B897" s="32"/>
      <c r="C897" s="33"/>
      <c r="D897" s="34"/>
      <c r="E897" s="34"/>
      <c r="F897" s="24" t="s">
        <v>835</v>
      </c>
      <c r="G897" s="30" t="s">
        <v>152</v>
      </c>
      <c r="H897" s="35">
        <v>127180821</v>
      </c>
      <c r="I897" s="38">
        <v>0</v>
      </c>
      <c r="J897" s="35">
        <v>139898903</v>
      </c>
      <c r="K897" s="38">
        <v>0</v>
      </c>
      <c r="L897" s="38"/>
      <c r="M897" s="38"/>
      <c r="N897" s="38"/>
      <c r="O897" s="38"/>
      <c r="P897" s="58"/>
      <c r="Q897" s="59"/>
      <c r="R897" s="59"/>
    </row>
    <row r="898" spans="1:18" s="31" customFormat="1" x14ac:dyDescent="0.25">
      <c r="A898" s="29"/>
      <c r="B898" s="32"/>
      <c r="C898" s="33"/>
      <c r="D898" s="34"/>
      <c r="E898" s="23" t="s">
        <v>836</v>
      </c>
      <c r="F898" s="24"/>
      <c r="G898" s="30" t="s">
        <v>1</v>
      </c>
      <c r="H898" s="26">
        <f>H899</f>
        <v>0</v>
      </c>
      <c r="I898" s="26">
        <f t="shared" ref="I898:R898" si="374">I899</f>
        <v>664189</v>
      </c>
      <c r="J898" s="26">
        <f t="shared" si="374"/>
        <v>0</v>
      </c>
      <c r="K898" s="26">
        <f t="shared" si="374"/>
        <v>507184</v>
      </c>
      <c r="L898" s="26">
        <f t="shared" si="374"/>
        <v>0</v>
      </c>
      <c r="M898" s="26">
        <f t="shared" si="374"/>
        <v>531503</v>
      </c>
      <c r="N898" s="26">
        <f t="shared" si="374"/>
        <v>0</v>
      </c>
      <c r="O898" s="26">
        <f t="shared" si="374"/>
        <v>102235</v>
      </c>
      <c r="P898" s="27">
        <f t="shared" si="374"/>
        <v>448269.17075136001</v>
      </c>
      <c r="Q898" s="26">
        <f t="shared" si="374"/>
        <v>479608.16605736711</v>
      </c>
      <c r="R898" s="26">
        <f t="shared" si="374"/>
        <v>512691.29754792131</v>
      </c>
    </row>
    <row r="899" spans="1:18" s="31" customFormat="1" ht="21" x14ac:dyDescent="0.25">
      <c r="A899" s="29"/>
      <c r="B899" s="32"/>
      <c r="C899" s="33"/>
      <c r="D899" s="34"/>
      <c r="E899" s="34"/>
      <c r="F899" s="24" t="s">
        <v>837</v>
      </c>
      <c r="G899" s="30" t="s">
        <v>150</v>
      </c>
      <c r="H899" s="38">
        <v>0</v>
      </c>
      <c r="I899" s="35">
        <v>664189</v>
      </c>
      <c r="J899" s="38">
        <v>0</v>
      </c>
      <c r="K899" s="35">
        <v>507184</v>
      </c>
      <c r="L899" s="38">
        <v>0</v>
      </c>
      <c r="M899" s="35">
        <v>531503</v>
      </c>
      <c r="N899" s="38">
        <v>0</v>
      </c>
      <c r="O899" s="35">
        <v>102235</v>
      </c>
      <c r="P899" s="52">
        <f>((O899*3)+M899)/2*$P$2*$P$3</f>
        <v>448269.17075136001</v>
      </c>
      <c r="Q899" s="53">
        <f t="shared" ref="Q899" si="375">P899*$Q$2*$Q$3</f>
        <v>479608.16605736711</v>
      </c>
      <c r="R899" s="53">
        <f t="shared" ref="R899" si="376">Q899*$R$2*$R$3</f>
        <v>512691.29754792131</v>
      </c>
    </row>
    <row r="900" spans="1:18" s="31" customFormat="1" x14ac:dyDescent="0.25">
      <c r="A900" s="29"/>
      <c r="B900" s="32"/>
      <c r="C900" s="33"/>
      <c r="D900" s="34"/>
      <c r="E900" s="23" t="s">
        <v>838</v>
      </c>
      <c r="F900" s="24"/>
      <c r="G900" s="30" t="s">
        <v>1</v>
      </c>
      <c r="H900" s="26">
        <f>SUM(H901:H902)</f>
        <v>20000000</v>
      </c>
      <c r="I900" s="26">
        <f t="shared" ref="I900:R900" si="377">SUM(I901:I902)</f>
        <v>0</v>
      </c>
      <c r="J900" s="26">
        <f t="shared" si="377"/>
        <v>0</v>
      </c>
      <c r="K900" s="26">
        <f t="shared" si="377"/>
        <v>0</v>
      </c>
      <c r="L900" s="26">
        <f t="shared" si="377"/>
        <v>0</v>
      </c>
      <c r="M900" s="26">
        <f t="shared" si="377"/>
        <v>0</v>
      </c>
      <c r="N900" s="26">
        <f t="shared" si="377"/>
        <v>0</v>
      </c>
      <c r="O900" s="26">
        <f t="shared" si="377"/>
        <v>0</v>
      </c>
      <c r="P900" s="27">
        <f t="shared" si="377"/>
        <v>0</v>
      </c>
      <c r="Q900" s="26">
        <f t="shared" si="377"/>
        <v>0</v>
      </c>
      <c r="R900" s="26">
        <f t="shared" si="377"/>
        <v>0</v>
      </c>
    </row>
    <row r="901" spans="1:18" s="31" customFormat="1" x14ac:dyDescent="0.25">
      <c r="A901" s="29"/>
      <c r="B901" s="32"/>
      <c r="C901" s="33"/>
      <c r="D901" s="34"/>
      <c r="E901" s="34"/>
      <c r="F901" s="24" t="s">
        <v>839</v>
      </c>
      <c r="G901" s="30" t="s">
        <v>155</v>
      </c>
      <c r="H901" s="35">
        <v>10000000</v>
      </c>
      <c r="I901" s="38">
        <v>0</v>
      </c>
      <c r="J901" s="38"/>
      <c r="K901" s="38"/>
      <c r="L901" s="38"/>
      <c r="M901" s="38"/>
      <c r="N901" s="38"/>
      <c r="O901" s="38"/>
      <c r="P901" s="58"/>
      <c r="Q901" s="59"/>
      <c r="R901" s="59"/>
    </row>
    <row r="902" spans="1:18" s="31" customFormat="1" x14ac:dyDescent="0.25">
      <c r="A902" s="29"/>
      <c r="B902" s="32"/>
      <c r="C902" s="33"/>
      <c r="D902" s="34"/>
      <c r="E902" s="34"/>
      <c r="F902" s="24" t="s">
        <v>839</v>
      </c>
      <c r="G902" s="30" t="s">
        <v>430</v>
      </c>
      <c r="H902" s="35">
        <v>10000000</v>
      </c>
      <c r="I902" s="38">
        <v>0</v>
      </c>
      <c r="J902" s="38"/>
      <c r="K902" s="38"/>
      <c r="L902" s="38"/>
      <c r="M902" s="38"/>
      <c r="N902" s="38"/>
      <c r="O902" s="38"/>
      <c r="P902" s="58"/>
      <c r="Q902" s="59"/>
      <c r="R902" s="59"/>
    </row>
    <row r="903" spans="1:18" s="31" customFormat="1" x14ac:dyDescent="0.25">
      <c r="A903" s="29"/>
      <c r="B903" s="32"/>
      <c r="C903" s="33"/>
      <c r="D903" s="34"/>
      <c r="E903" s="23" t="s">
        <v>840</v>
      </c>
      <c r="F903" s="24"/>
      <c r="G903" s="30" t="s">
        <v>1</v>
      </c>
      <c r="H903" s="26">
        <f>H904</f>
        <v>0</v>
      </c>
      <c r="I903" s="26">
        <f t="shared" ref="I903:R903" si="378">I904</f>
        <v>0</v>
      </c>
      <c r="J903" s="26">
        <f t="shared" si="378"/>
        <v>0</v>
      </c>
      <c r="K903" s="26">
        <f t="shared" si="378"/>
        <v>0</v>
      </c>
      <c r="L903" s="26">
        <f t="shared" si="378"/>
        <v>0</v>
      </c>
      <c r="M903" s="26">
        <f t="shared" si="378"/>
        <v>410286</v>
      </c>
      <c r="N903" s="26">
        <f t="shared" si="378"/>
        <v>0</v>
      </c>
      <c r="O903" s="26">
        <f t="shared" si="378"/>
        <v>90175</v>
      </c>
      <c r="P903" s="27">
        <f t="shared" si="378"/>
        <v>364094.09407737001</v>
      </c>
      <c r="Q903" s="26">
        <f t="shared" si="378"/>
        <v>389548.3163387634</v>
      </c>
      <c r="R903" s="26">
        <f t="shared" si="378"/>
        <v>416419.16442565317</v>
      </c>
    </row>
    <row r="904" spans="1:18" s="31" customFormat="1" ht="21" x14ac:dyDescent="0.25">
      <c r="A904" s="29"/>
      <c r="B904" s="32"/>
      <c r="C904" s="33"/>
      <c r="D904" s="34"/>
      <c r="E904" s="34"/>
      <c r="F904" s="24" t="s">
        <v>841</v>
      </c>
      <c r="G904" s="30" t="s">
        <v>150</v>
      </c>
      <c r="H904" s="38"/>
      <c r="I904" s="38"/>
      <c r="J904" s="38"/>
      <c r="K904" s="38"/>
      <c r="L904" s="38">
        <v>0</v>
      </c>
      <c r="M904" s="35">
        <v>410286</v>
      </c>
      <c r="N904" s="38">
        <v>0</v>
      </c>
      <c r="O904" s="35">
        <v>90175</v>
      </c>
      <c r="P904" s="52">
        <f>((O904*3)+M904)/2*$P$2*$P$3</f>
        <v>364094.09407737001</v>
      </c>
      <c r="Q904" s="53">
        <f t="shared" ref="Q904" si="379">P904*$Q$2*$Q$3</f>
        <v>389548.3163387634</v>
      </c>
      <c r="R904" s="53">
        <f t="shared" ref="R904" si="380">Q904*$R$2*$R$3</f>
        <v>416419.16442565317</v>
      </c>
    </row>
    <row r="905" spans="1:18" s="31" customFormat="1" x14ac:dyDescent="0.25">
      <c r="A905" s="29"/>
      <c r="B905" s="32"/>
      <c r="C905" s="33"/>
      <c r="D905" s="34"/>
      <c r="E905" s="23" t="s">
        <v>842</v>
      </c>
      <c r="F905" s="24"/>
      <c r="G905" s="30" t="s">
        <v>1</v>
      </c>
      <c r="H905" s="26">
        <f>SUM(H906:H908)</f>
        <v>0</v>
      </c>
      <c r="I905" s="26">
        <f t="shared" ref="I905:R905" si="381">SUM(I906:I908)</f>
        <v>0</v>
      </c>
      <c r="J905" s="26">
        <f t="shared" si="381"/>
        <v>0</v>
      </c>
      <c r="K905" s="26">
        <f t="shared" si="381"/>
        <v>0</v>
      </c>
      <c r="L905" s="26">
        <f t="shared" si="381"/>
        <v>0</v>
      </c>
      <c r="M905" s="26">
        <f t="shared" si="381"/>
        <v>4226541</v>
      </c>
      <c r="N905" s="26">
        <f t="shared" si="381"/>
        <v>14565684</v>
      </c>
      <c r="O905" s="26">
        <f t="shared" si="381"/>
        <v>274572</v>
      </c>
      <c r="P905" s="27">
        <f t="shared" si="381"/>
        <v>601436.50341804</v>
      </c>
      <c r="Q905" s="26">
        <f t="shared" si="381"/>
        <v>643483.59696651401</v>
      </c>
      <c r="R905" s="26">
        <f t="shared" si="381"/>
        <v>687870.77374346578</v>
      </c>
    </row>
    <row r="906" spans="1:18" s="31" customFormat="1" x14ac:dyDescent="0.25">
      <c r="A906" s="29"/>
      <c r="B906" s="32"/>
      <c r="C906" s="33"/>
      <c r="D906" s="34"/>
      <c r="E906" s="34"/>
      <c r="F906" s="24" t="s">
        <v>843</v>
      </c>
      <c r="G906" s="30" t="s">
        <v>20</v>
      </c>
      <c r="H906" s="38"/>
      <c r="I906" s="38"/>
      <c r="J906" s="38"/>
      <c r="K906" s="38"/>
      <c r="L906" s="38">
        <v>0</v>
      </c>
      <c r="M906" s="35">
        <v>3925645</v>
      </c>
      <c r="N906" s="38"/>
      <c r="O906" s="38"/>
      <c r="P906" s="52"/>
      <c r="Q906" s="59"/>
      <c r="R906" s="59"/>
    </row>
    <row r="907" spans="1:18" s="31" customFormat="1" x14ac:dyDescent="0.25">
      <c r="A907" s="29"/>
      <c r="B907" s="32"/>
      <c r="C907" s="33"/>
      <c r="D907" s="34"/>
      <c r="E907" s="34"/>
      <c r="F907" s="24" t="s">
        <v>843</v>
      </c>
      <c r="G907" s="30" t="s">
        <v>150</v>
      </c>
      <c r="H907" s="38"/>
      <c r="I907" s="38"/>
      <c r="J907" s="38"/>
      <c r="K907" s="38"/>
      <c r="L907" s="38">
        <v>0</v>
      </c>
      <c r="M907" s="35">
        <v>300896</v>
      </c>
      <c r="N907" s="38">
        <v>0</v>
      </c>
      <c r="O907" s="35">
        <v>274572</v>
      </c>
      <c r="P907" s="52">
        <f>((O907*3)+M907)/2*$P$2*$P$3</f>
        <v>601436.50341804</v>
      </c>
      <c r="Q907" s="53">
        <f t="shared" ref="Q907" si="382">P907*$Q$2*$Q$3</f>
        <v>643483.59696651401</v>
      </c>
      <c r="R907" s="53">
        <f t="shared" ref="R907" si="383">Q907*$R$2*$R$3</f>
        <v>687870.77374346578</v>
      </c>
    </row>
    <row r="908" spans="1:18" s="31" customFormat="1" x14ac:dyDescent="0.25">
      <c r="A908" s="29"/>
      <c r="B908" s="32"/>
      <c r="C908" s="33"/>
      <c r="D908" s="34"/>
      <c r="E908" s="34"/>
      <c r="F908" s="24" t="s">
        <v>843</v>
      </c>
      <c r="G908" s="30" t="s">
        <v>844</v>
      </c>
      <c r="H908" s="38"/>
      <c r="I908" s="38"/>
      <c r="J908" s="38"/>
      <c r="K908" s="38"/>
      <c r="L908" s="38"/>
      <c r="M908" s="38"/>
      <c r="N908" s="35">
        <v>14565684</v>
      </c>
      <c r="O908" s="38">
        <v>0</v>
      </c>
      <c r="P908" s="58"/>
      <c r="Q908" s="53"/>
      <c r="R908" s="59"/>
    </row>
    <row r="909" spans="1:18" s="31" customFormat="1" x14ac:dyDescent="0.25">
      <c r="A909" s="29"/>
      <c r="B909" s="32"/>
      <c r="C909" s="33"/>
      <c r="D909" s="34"/>
      <c r="E909" s="23" t="s">
        <v>845</v>
      </c>
      <c r="F909" s="24"/>
      <c r="G909" s="30" t="s">
        <v>1</v>
      </c>
      <c r="H909" s="26">
        <f>SUM(H910:H911)</f>
        <v>0</v>
      </c>
      <c r="I909" s="26">
        <f t="shared" ref="I909:R909" si="384">SUM(I910:I911)</f>
        <v>238436</v>
      </c>
      <c r="J909" s="26">
        <f t="shared" si="384"/>
        <v>0</v>
      </c>
      <c r="K909" s="26">
        <f t="shared" si="384"/>
        <v>703325</v>
      </c>
      <c r="L909" s="26">
        <f t="shared" si="384"/>
        <v>0</v>
      </c>
      <c r="M909" s="26">
        <f t="shared" si="384"/>
        <v>88727</v>
      </c>
      <c r="N909" s="26">
        <f t="shared" si="384"/>
        <v>0</v>
      </c>
      <c r="O909" s="26">
        <f t="shared" si="384"/>
        <v>15189</v>
      </c>
      <c r="P909" s="27">
        <f t="shared" si="384"/>
        <v>48737.977455780005</v>
      </c>
      <c r="Q909" s="26">
        <f t="shared" si="384"/>
        <v>52145.303558868552</v>
      </c>
      <c r="R909" s="26">
        <f t="shared" si="384"/>
        <v>55742.260525707527</v>
      </c>
    </row>
    <row r="910" spans="1:18" s="31" customFormat="1" x14ac:dyDescent="0.25">
      <c r="A910" s="29"/>
      <c r="B910" s="32"/>
      <c r="C910" s="33"/>
      <c r="D910" s="34"/>
      <c r="E910" s="34"/>
      <c r="F910" s="24" t="s">
        <v>846</v>
      </c>
      <c r="G910" s="30" t="s">
        <v>20</v>
      </c>
      <c r="H910" s="38">
        <v>0</v>
      </c>
      <c r="I910" s="35">
        <v>238436</v>
      </c>
      <c r="J910" s="38">
        <v>0</v>
      </c>
      <c r="K910" s="35">
        <v>685831</v>
      </c>
      <c r="L910" s="38">
        <v>0</v>
      </c>
      <c r="M910" s="35">
        <v>83322</v>
      </c>
      <c r="N910" s="38">
        <v>0</v>
      </c>
      <c r="O910" s="35">
        <v>15189</v>
      </c>
      <c r="P910" s="52">
        <f>O910*3*$P$2*$P$3</f>
        <v>48737.977455780005</v>
      </c>
      <c r="Q910" s="53">
        <f t="shared" ref="Q910" si="385">P910*$Q$2*$Q$3</f>
        <v>52145.303558868552</v>
      </c>
      <c r="R910" s="53">
        <f t="shared" ref="R910" si="386">Q910*$R$2*$R$3</f>
        <v>55742.260525707527</v>
      </c>
    </row>
    <row r="911" spans="1:18" s="31" customFormat="1" x14ac:dyDescent="0.25">
      <c r="A911" s="29"/>
      <c r="B911" s="32"/>
      <c r="C911" s="33"/>
      <c r="D911" s="34"/>
      <c r="E911" s="34"/>
      <c r="F911" s="24" t="s">
        <v>846</v>
      </c>
      <c r="G911" s="30" t="s">
        <v>152</v>
      </c>
      <c r="H911" s="38"/>
      <c r="I911" s="38"/>
      <c r="J911" s="38">
        <v>0</v>
      </c>
      <c r="K911" s="35">
        <v>17494</v>
      </c>
      <c r="L911" s="38">
        <v>0</v>
      </c>
      <c r="M911" s="35">
        <v>5405</v>
      </c>
      <c r="N911" s="38"/>
      <c r="O911" s="38"/>
      <c r="P911" s="52"/>
      <c r="Q911" s="59"/>
      <c r="R911" s="59"/>
    </row>
    <row r="912" spans="1:18" s="31" customFormat="1" x14ac:dyDescent="0.25">
      <c r="A912" s="29"/>
      <c r="B912" s="32"/>
      <c r="C912" s="33"/>
      <c r="D912" s="34"/>
      <c r="E912" s="23" t="s">
        <v>847</v>
      </c>
      <c r="F912" s="24"/>
      <c r="G912" s="30" t="s">
        <v>1</v>
      </c>
      <c r="H912" s="26">
        <f>SUM(H913:H917)</f>
        <v>2833905</v>
      </c>
      <c r="I912" s="26">
        <f t="shared" ref="I912:R912" si="387">SUM(I913:I917)</f>
        <v>32143117</v>
      </c>
      <c r="J912" s="26">
        <f t="shared" si="387"/>
        <v>8361325</v>
      </c>
      <c r="K912" s="26">
        <f t="shared" si="387"/>
        <v>200187052</v>
      </c>
      <c r="L912" s="26">
        <f t="shared" si="387"/>
        <v>915622673</v>
      </c>
      <c r="M912" s="26">
        <f t="shared" si="387"/>
        <v>96156592</v>
      </c>
      <c r="N912" s="26">
        <f t="shared" si="387"/>
        <v>218422234</v>
      </c>
      <c r="O912" s="26">
        <f t="shared" si="387"/>
        <v>19772720</v>
      </c>
      <c r="P912" s="27">
        <f t="shared" si="387"/>
        <v>83147068.689171851</v>
      </c>
      <c r="Q912" s="26">
        <f t="shared" si="387"/>
        <v>88959972.554478094</v>
      </c>
      <c r="R912" s="26">
        <f t="shared" si="387"/>
        <v>95096386.981299713</v>
      </c>
    </row>
    <row r="913" spans="1:18" s="31" customFormat="1" x14ac:dyDescent="0.25">
      <c r="A913" s="29"/>
      <c r="B913" s="32"/>
      <c r="C913" s="33"/>
      <c r="D913" s="34"/>
      <c r="E913" s="34"/>
      <c r="F913" s="24" t="s">
        <v>848</v>
      </c>
      <c r="G913" s="30" t="s">
        <v>20</v>
      </c>
      <c r="H913" s="38">
        <v>0</v>
      </c>
      <c r="I913" s="35">
        <v>31833150</v>
      </c>
      <c r="J913" s="38">
        <v>0</v>
      </c>
      <c r="K913" s="35">
        <v>199284418</v>
      </c>
      <c r="L913" s="35">
        <v>140000</v>
      </c>
      <c r="M913" s="35">
        <v>95463530</v>
      </c>
      <c r="N913" s="35">
        <v>218103824</v>
      </c>
      <c r="O913" s="35">
        <v>19244826</v>
      </c>
      <c r="P913" s="52">
        <f>((O913*3)+M913)/2*$P$2*$P$3</f>
        <v>81929478.133017361</v>
      </c>
      <c r="Q913" s="53">
        <f t="shared" ref="Q913" si="388">P913*$Q$2*$Q$3</f>
        <v>87657258.891017333</v>
      </c>
      <c r="R913" s="53">
        <f t="shared" ref="R913" si="389">Q913*$R$2*$R$3</f>
        <v>93703812.780690268</v>
      </c>
    </row>
    <row r="914" spans="1:18" s="31" customFormat="1" x14ac:dyDescent="0.25">
      <c r="A914" s="29"/>
      <c r="B914" s="32"/>
      <c r="C914" s="33"/>
      <c r="D914" s="34"/>
      <c r="E914" s="34"/>
      <c r="F914" s="24" t="s">
        <v>848</v>
      </c>
      <c r="G914" s="30" t="s">
        <v>150</v>
      </c>
      <c r="H914" s="38"/>
      <c r="I914" s="38"/>
      <c r="J914" s="35">
        <v>15587</v>
      </c>
      <c r="K914" s="38">
        <v>0</v>
      </c>
      <c r="L914" s="35">
        <v>33516</v>
      </c>
      <c r="M914" s="38">
        <v>0</v>
      </c>
      <c r="N914" s="38"/>
      <c r="O914" s="38"/>
      <c r="P914" s="58"/>
      <c r="Q914" s="59"/>
      <c r="R914" s="59"/>
    </row>
    <row r="915" spans="1:18" s="31" customFormat="1" x14ac:dyDescent="0.25">
      <c r="A915" s="29"/>
      <c r="B915" s="32"/>
      <c r="C915" s="33"/>
      <c r="D915" s="34"/>
      <c r="E915" s="34"/>
      <c r="F915" s="24" t="s">
        <v>848</v>
      </c>
      <c r="G915" s="30" t="s">
        <v>155</v>
      </c>
      <c r="H915" s="35">
        <v>164000</v>
      </c>
      <c r="I915" s="35">
        <v>64829</v>
      </c>
      <c r="J915" s="35">
        <v>200000</v>
      </c>
      <c r="K915" s="35">
        <v>155581</v>
      </c>
      <c r="L915" s="38">
        <v>0</v>
      </c>
      <c r="M915" s="35">
        <v>97956</v>
      </c>
      <c r="N915" s="35">
        <v>74510</v>
      </c>
      <c r="O915" s="35">
        <v>81753</v>
      </c>
      <c r="P915" s="52">
        <f>((O915*3)+M915)/2*$P$2*$P$3</f>
        <v>183549.55266404999</v>
      </c>
      <c r="Q915" s="53">
        <f t="shared" ref="Q915:Q916" si="390">P915*$Q$2*$Q$3</f>
        <v>196381.70563079717</v>
      </c>
      <c r="R915" s="53">
        <f t="shared" ref="R915:R916" si="391">Q915*$R$2*$R$3</f>
        <v>209928.01749435673</v>
      </c>
    </row>
    <row r="916" spans="1:18" s="31" customFormat="1" x14ac:dyDescent="0.25">
      <c r="A916" s="29"/>
      <c r="B916" s="32"/>
      <c r="C916" s="33"/>
      <c r="D916" s="34"/>
      <c r="E916" s="34"/>
      <c r="F916" s="24" t="s">
        <v>848</v>
      </c>
      <c r="G916" s="30" t="s">
        <v>152</v>
      </c>
      <c r="H916" s="35">
        <v>2669905</v>
      </c>
      <c r="I916" s="35">
        <v>245138</v>
      </c>
      <c r="J916" s="35">
        <v>8145738</v>
      </c>
      <c r="K916" s="35">
        <v>747053</v>
      </c>
      <c r="L916" s="35">
        <v>449157</v>
      </c>
      <c r="M916" s="35">
        <v>595106</v>
      </c>
      <c r="N916" s="35">
        <v>243900</v>
      </c>
      <c r="O916" s="35">
        <v>446141</v>
      </c>
      <c r="P916" s="52">
        <f>((O916*3)+M916)/2*$P$2*$P$3</f>
        <v>1034041.0034904301</v>
      </c>
      <c r="Q916" s="53">
        <f t="shared" si="390"/>
        <v>1106331.9578299599</v>
      </c>
      <c r="R916" s="53">
        <f t="shared" si="391"/>
        <v>1182646.1831150916</v>
      </c>
    </row>
    <row r="917" spans="1:18" s="31" customFormat="1" x14ac:dyDescent="0.25">
      <c r="A917" s="29"/>
      <c r="B917" s="32"/>
      <c r="C917" s="33"/>
      <c r="D917" s="34"/>
      <c r="E917" s="34"/>
      <c r="F917" s="24" t="s">
        <v>849</v>
      </c>
      <c r="G917" s="30" t="s">
        <v>850</v>
      </c>
      <c r="H917" s="38"/>
      <c r="I917" s="38"/>
      <c r="J917" s="38"/>
      <c r="K917" s="38"/>
      <c r="L917" s="35">
        <v>915000000</v>
      </c>
      <c r="M917" s="38">
        <v>0</v>
      </c>
      <c r="N917" s="38"/>
      <c r="O917" s="38"/>
      <c r="P917" s="58"/>
      <c r="Q917" s="59"/>
      <c r="R917" s="59"/>
    </row>
    <row r="918" spans="1:18" s="28" customFormat="1" x14ac:dyDescent="0.25">
      <c r="A918" s="21" t="s">
        <v>851</v>
      </c>
      <c r="B918" s="22"/>
      <c r="C918" s="22"/>
      <c r="D918" s="23"/>
      <c r="E918" s="23"/>
      <c r="F918" s="24"/>
      <c r="G918" s="63" t="s">
        <v>1</v>
      </c>
      <c r="H918" s="26">
        <f>H919+H963+H979+H989+H1035</f>
        <v>3827812869</v>
      </c>
      <c r="I918" s="26">
        <f t="shared" ref="I918:R918" si="392">I919+I963+I979+I989+I1035</f>
        <v>977554889</v>
      </c>
      <c r="J918" s="26">
        <f t="shared" si="392"/>
        <v>3973441028</v>
      </c>
      <c r="K918" s="26">
        <f t="shared" si="392"/>
        <v>744508114</v>
      </c>
      <c r="L918" s="26">
        <f t="shared" si="392"/>
        <v>3019410915</v>
      </c>
      <c r="M918" s="26">
        <f t="shared" si="392"/>
        <v>577075266</v>
      </c>
      <c r="N918" s="26">
        <f t="shared" si="392"/>
        <v>2769832259</v>
      </c>
      <c r="O918" s="26">
        <f t="shared" si="392"/>
        <v>296764677</v>
      </c>
      <c r="P918" s="27">
        <f t="shared" si="392"/>
        <v>2182676912.4540262</v>
      </c>
      <c r="Q918" s="26">
        <f t="shared" si="392"/>
        <v>1289615063.1986415</v>
      </c>
      <c r="R918" s="26">
        <f t="shared" si="392"/>
        <v>881357560.95805216</v>
      </c>
    </row>
    <row r="919" spans="1:18" s="31" customFormat="1" x14ac:dyDescent="0.25">
      <c r="A919" s="29"/>
      <c r="B919" s="22" t="s">
        <v>852</v>
      </c>
      <c r="C919" s="22"/>
      <c r="D919" s="23"/>
      <c r="E919" s="23"/>
      <c r="F919" s="24"/>
      <c r="G919" s="64" t="s">
        <v>1</v>
      </c>
      <c r="H919" s="26">
        <f>H920+H946</f>
        <v>2411716927</v>
      </c>
      <c r="I919" s="26">
        <f t="shared" ref="I919:R919" si="393">I920+I946</f>
        <v>487897160</v>
      </c>
      <c r="J919" s="26">
        <f t="shared" si="393"/>
        <v>2321932967</v>
      </c>
      <c r="K919" s="26">
        <f t="shared" si="393"/>
        <v>580745229</v>
      </c>
      <c r="L919" s="26">
        <f t="shared" si="393"/>
        <v>1472502495</v>
      </c>
      <c r="M919" s="26">
        <f t="shared" si="393"/>
        <v>100106149</v>
      </c>
      <c r="N919" s="26">
        <f t="shared" si="393"/>
        <v>1641880543</v>
      </c>
      <c r="O919" s="26">
        <f t="shared" si="393"/>
        <v>252595846</v>
      </c>
      <c r="P919" s="27">
        <f t="shared" si="393"/>
        <v>1453903000</v>
      </c>
      <c r="Q919" s="26">
        <f t="shared" si="393"/>
        <v>884415000</v>
      </c>
      <c r="R919" s="26">
        <f t="shared" si="393"/>
        <v>448207000</v>
      </c>
    </row>
    <row r="920" spans="1:18" s="31" customFormat="1" x14ac:dyDescent="0.25">
      <c r="A920" s="29"/>
      <c r="B920" s="32"/>
      <c r="C920" s="22" t="s">
        <v>853</v>
      </c>
      <c r="D920" s="23"/>
      <c r="E920" s="23"/>
      <c r="F920" s="24"/>
      <c r="G920" s="30" t="s">
        <v>1</v>
      </c>
      <c r="H920" s="26">
        <f>H921+H941</f>
        <v>2171300127</v>
      </c>
      <c r="I920" s="26">
        <f t="shared" ref="I920:R920" si="394">I921+I941</f>
        <v>461058740</v>
      </c>
      <c r="J920" s="26">
        <f t="shared" si="394"/>
        <v>2089289104</v>
      </c>
      <c r="K920" s="26">
        <f t="shared" si="394"/>
        <v>557977312</v>
      </c>
      <c r="L920" s="26">
        <f t="shared" si="394"/>
        <v>1324145061</v>
      </c>
      <c r="M920" s="26">
        <f t="shared" si="394"/>
        <v>80901904</v>
      </c>
      <c r="N920" s="26">
        <f t="shared" si="394"/>
        <v>1478590123</v>
      </c>
      <c r="O920" s="26">
        <f t="shared" si="394"/>
        <v>245622034</v>
      </c>
      <c r="P920" s="27">
        <f t="shared" si="394"/>
        <v>1131030000</v>
      </c>
      <c r="Q920" s="26">
        <f t="shared" si="394"/>
        <v>443925000</v>
      </c>
      <c r="R920" s="26">
        <f t="shared" si="394"/>
        <v>177516000</v>
      </c>
    </row>
    <row r="921" spans="1:18" s="31" customFormat="1" x14ac:dyDescent="0.25">
      <c r="A921" s="29"/>
      <c r="B921" s="32"/>
      <c r="C921" s="33"/>
      <c r="D921" s="23" t="s">
        <v>854</v>
      </c>
      <c r="E921" s="23"/>
      <c r="F921" s="24"/>
      <c r="G921" s="30" t="s">
        <v>1</v>
      </c>
      <c r="H921" s="26">
        <f>H922+H924+H926+H928+H930+H932+H936+H938</f>
        <v>1576579127</v>
      </c>
      <c r="I921" s="26">
        <f t="shared" ref="I921:R921" si="395">I922+I924+I926+I928+I930+I932+I936+I938</f>
        <v>461058740</v>
      </c>
      <c r="J921" s="26">
        <f t="shared" si="395"/>
        <v>1419787061</v>
      </c>
      <c r="K921" s="26">
        <f t="shared" si="395"/>
        <v>66628202</v>
      </c>
      <c r="L921" s="26">
        <f t="shared" si="395"/>
        <v>1266097568</v>
      </c>
      <c r="M921" s="26">
        <f t="shared" si="395"/>
        <v>60388416</v>
      </c>
      <c r="N921" s="26">
        <f t="shared" si="395"/>
        <v>1190787632</v>
      </c>
      <c r="O921" s="26">
        <f t="shared" si="395"/>
        <v>15867042</v>
      </c>
      <c r="P921" s="27">
        <f t="shared" si="395"/>
        <v>1131030000</v>
      </c>
      <c r="Q921" s="26">
        <f t="shared" si="395"/>
        <v>443925000</v>
      </c>
      <c r="R921" s="26">
        <f t="shared" si="395"/>
        <v>177516000</v>
      </c>
    </row>
    <row r="922" spans="1:18" s="31" customFormat="1" x14ac:dyDescent="0.25">
      <c r="A922" s="29"/>
      <c r="B922" s="32"/>
      <c r="C922" s="33"/>
      <c r="D922" s="34"/>
      <c r="E922" s="23" t="s">
        <v>855</v>
      </c>
      <c r="F922" s="24"/>
      <c r="G922" s="30" t="s">
        <v>1</v>
      </c>
      <c r="H922" s="26">
        <f>H923</f>
        <v>883424</v>
      </c>
      <c r="I922" s="26">
        <f t="shared" ref="I922:R922" si="396">I923</f>
        <v>0</v>
      </c>
      <c r="J922" s="26">
        <f t="shared" si="396"/>
        <v>0</v>
      </c>
      <c r="K922" s="26">
        <f t="shared" si="396"/>
        <v>0</v>
      </c>
      <c r="L922" s="26">
        <f t="shared" si="396"/>
        <v>0</v>
      </c>
      <c r="M922" s="26">
        <f t="shared" si="396"/>
        <v>0</v>
      </c>
      <c r="N922" s="26">
        <f t="shared" si="396"/>
        <v>0</v>
      </c>
      <c r="O922" s="26">
        <f t="shared" si="396"/>
        <v>0</v>
      </c>
      <c r="P922" s="27">
        <f t="shared" si="396"/>
        <v>0</v>
      </c>
      <c r="Q922" s="26">
        <f t="shared" si="396"/>
        <v>0</v>
      </c>
      <c r="R922" s="26">
        <f t="shared" si="396"/>
        <v>0</v>
      </c>
    </row>
    <row r="923" spans="1:18" s="31" customFormat="1" x14ac:dyDescent="0.25">
      <c r="A923" s="29"/>
      <c r="B923" s="32"/>
      <c r="C923" s="33"/>
      <c r="D923" s="34"/>
      <c r="E923" s="34"/>
      <c r="F923" s="24" t="s">
        <v>856</v>
      </c>
      <c r="G923" s="30" t="s">
        <v>298</v>
      </c>
      <c r="H923" s="35">
        <v>883424</v>
      </c>
      <c r="I923" s="38">
        <v>0</v>
      </c>
      <c r="J923" s="38"/>
      <c r="K923" s="38"/>
      <c r="L923" s="38"/>
      <c r="M923" s="38"/>
      <c r="N923" s="38"/>
      <c r="O923" s="38"/>
      <c r="P923" s="58"/>
      <c r="Q923" s="59"/>
      <c r="R923" s="59"/>
    </row>
    <row r="924" spans="1:18" s="31" customFormat="1" x14ac:dyDescent="0.25">
      <c r="A924" s="29"/>
      <c r="B924" s="32"/>
      <c r="C924" s="33"/>
      <c r="D924" s="34"/>
      <c r="E924" s="23" t="s">
        <v>857</v>
      </c>
      <c r="F924" s="24"/>
      <c r="G924" s="30" t="s">
        <v>1</v>
      </c>
      <c r="H924" s="26">
        <f>H925</f>
        <v>329388000</v>
      </c>
      <c r="I924" s="26">
        <f t="shared" ref="I924:R924" si="397">I925</f>
        <v>9787391</v>
      </c>
      <c r="J924" s="26">
        <f t="shared" si="397"/>
        <v>543591854</v>
      </c>
      <c r="K924" s="26">
        <f t="shared" si="397"/>
        <v>24744832</v>
      </c>
      <c r="L924" s="26">
        <f t="shared" si="397"/>
        <v>706100061</v>
      </c>
      <c r="M924" s="26">
        <f t="shared" si="397"/>
        <v>23797190</v>
      </c>
      <c r="N924" s="26">
        <f t="shared" si="397"/>
        <v>672588000</v>
      </c>
      <c r="O924" s="26">
        <f t="shared" si="397"/>
        <v>11086100</v>
      </c>
      <c r="P924" s="27">
        <f t="shared" si="397"/>
        <v>1131030000</v>
      </c>
      <c r="Q924" s="26">
        <f t="shared" si="397"/>
        <v>443925000</v>
      </c>
      <c r="R924" s="26">
        <f t="shared" si="397"/>
        <v>177516000</v>
      </c>
    </row>
    <row r="925" spans="1:18" s="31" customFormat="1" x14ac:dyDescent="0.25">
      <c r="A925" s="29"/>
      <c r="B925" s="32"/>
      <c r="C925" s="33"/>
      <c r="D925" s="34"/>
      <c r="E925" s="34"/>
      <c r="F925" s="24" t="s">
        <v>858</v>
      </c>
      <c r="G925" s="30" t="s">
        <v>296</v>
      </c>
      <c r="H925" s="35">
        <v>329388000</v>
      </c>
      <c r="I925" s="35">
        <v>9787391</v>
      </c>
      <c r="J925" s="35">
        <v>543591854</v>
      </c>
      <c r="K925" s="35">
        <v>24744832</v>
      </c>
      <c r="L925" s="35">
        <v>706100061</v>
      </c>
      <c r="M925" s="35">
        <v>23797190</v>
      </c>
      <c r="N925" s="35">
        <v>672588000</v>
      </c>
      <c r="O925" s="35">
        <v>11086100</v>
      </c>
      <c r="P925" s="52">
        <v>1131030000</v>
      </c>
      <c r="Q925" s="53">
        <v>443925000</v>
      </c>
      <c r="R925" s="53">
        <v>177516000</v>
      </c>
    </row>
    <row r="926" spans="1:18" s="31" customFormat="1" x14ac:dyDescent="0.25">
      <c r="A926" s="29"/>
      <c r="B926" s="32"/>
      <c r="C926" s="33"/>
      <c r="D926" s="34"/>
      <c r="E926" s="23" t="s">
        <v>859</v>
      </c>
      <c r="F926" s="24"/>
      <c r="G926" s="30" t="s">
        <v>1</v>
      </c>
      <c r="H926" s="42">
        <f>H927</f>
        <v>0</v>
      </c>
      <c r="I926" s="42">
        <f t="shared" ref="I926:R926" si="398">I927</f>
        <v>0</v>
      </c>
      <c r="J926" s="42">
        <f t="shared" si="398"/>
        <v>17267000</v>
      </c>
      <c r="K926" s="42">
        <f t="shared" si="398"/>
        <v>0</v>
      </c>
      <c r="L926" s="42">
        <f t="shared" si="398"/>
        <v>26010000</v>
      </c>
      <c r="M926" s="42">
        <f t="shared" si="398"/>
        <v>0</v>
      </c>
      <c r="N926" s="42">
        <f t="shared" si="398"/>
        <v>30000000</v>
      </c>
      <c r="O926" s="42">
        <f t="shared" si="398"/>
        <v>0</v>
      </c>
      <c r="P926" s="43">
        <f t="shared" si="398"/>
        <v>0</v>
      </c>
      <c r="Q926" s="42">
        <f t="shared" si="398"/>
        <v>0</v>
      </c>
      <c r="R926" s="42">
        <f t="shared" si="398"/>
        <v>0</v>
      </c>
    </row>
    <row r="927" spans="1:18" s="31" customFormat="1" x14ac:dyDescent="0.25">
      <c r="A927" s="29"/>
      <c r="B927" s="32"/>
      <c r="C927" s="33"/>
      <c r="D927" s="34"/>
      <c r="E927" s="34"/>
      <c r="F927" s="24" t="s">
        <v>860</v>
      </c>
      <c r="G927" s="30" t="s">
        <v>296</v>
      </c>
      <c r="H927" s="38"/>
      <c r="I927" s="38"/>
      <c r="J927" s="35">
        <v>17267000</v>
      </c>
      <c r="K927" s="38">
        <v>0</v>
      </c>
      <c r="L927" s="35">
        <v>26010000</v>
      </c>
      <c r="M927" s="38">
        <v>0</v>
      </c>
      <c r="N927" s="35">
        <v>30000000</v>
      </c>
      <c r="O927" s="38">
        <v>0</v>
      </c>
      <c r="P927" s="58"/>
      <c r="Q927" s="53"/>
      <c r="R927" s="59"/>
    </row>
    <row r="928" spans="1:18" s="31" customFormat="1" x14ac:dyDescent="0.25">
      <c r="A928" s="29"/>
      <c r="B928" s="32"/>
      <c r="C928" s="33"/>
      <c r="D928" s="34"/>
      <c r="E928" s="23" t="s">
        <v>861</v>
      </c>
      <c r="F928" s="24"/>
      <c r="G928" s="30" t="s">
        <v>1</v>
      </c>
      <c r="H928" s="42">
        <f>H929</f>
        <v>0</v>
      </c>
      <c r="I928" s="42">
        <f t="shared" ref="I928:R928" si="399">I929</f>
        <v>9643220</v>
      </c>
      <c r="J928" s="42">
        <f t="shared" si="399"/>
        <v>0</v>
      </c>
      <c r="K928" s="42">
        <f t="shared" si="399"/>
        <v>13862727</v>
      </c>
      <c r="L928" s="42">
        <f t="shared" si="399"/>
        <v>0</v>
      </c>
      <c r="M928" s="42">
        <f t="shared" si="399"/>
        <v>0</v>
      </c>
      <c r="N928" s="42">
        <f t="shared" si="399"/>
        <v>0</v>
      </c>
      <c r="O928" s="42">
        <f t="shared" si="399"/>
        <v>0</v>
      </c>
      <c r="P928" s="43">
        <f t="shared" si="399"/>
        <v>0</v>
      </c>
      <c r="Q928" s="42">
        <f t="shared" si="399"/>
        <v>0</v>
      </c>
      <c r="R928" s="42">
        <f t="shared" si="399"/>
        <v>0</v>
      </c>
    </row>
    <row r="929" spans="1:18" s="31" customFormat="1" x14ac:dyDescent="0.25">
      <c r="A929" s="29"/>
      <c r="B929" s="32"/>
      <c r="C929" s="33"/>
      <c r="D929" s="34"/>
      <c r="E929" s="34"/>
      <c r="F929" s="24" t="s">
        <v>862</v>
      </c>
      <c r="G929" s="30" t="s">
        <v>296</v>
      </c>
      <c r="H929" s="38">
        <v>0</v>
      </c>
      <c r="I929" s="35">
        <v>9643220</v>
      </c>
      <c r="J929" s="38">
        <v>0</v>
      </c>
      <c r="K929" s="35">
        <v>13862727</v>
      </c>
      <c r="L929" s="38"/>
      <c r="M929" s="38"/>
      <c r="N929" s="38"/>
      <c r="O929" s="38"/>
      <c r="P929" s="58"/>
      <c r="Q929" s="59"/>
      <c r="R929" s="59"/>
    </row>
    <row r="930" spans="1:18" s="31" customFormat="1" x14ac:dyDescent="0.25">
      <c r="A930" s="29"/>
      <c r="B930" s="32"/>
      <c r="C930" s="33"/>
      <c r="D930" s="34"/>
      <c r="E930" s="23" t="s">
        <v>863</v>
      </c>
      <c r="F930" s="24"/>
      <c r="G930" s="30" t="s">
        <v>1</v>
      </c>
      <c r="H930" s="26">
        <f>H931</f>
        <v>20053510</v>
      </c>
      <c r="I930" s="26">
        <f t="shared" ref="I930:R930" si="400">I931</f>
        <v>0</v>
      </c>
      <c r="J930" s="26">
        <f t="shared" si="400"/>
        <v>0</v>
      </c>
      <c r="K930" s="26">
        <f t="shared" si="400"/>
        <v>0</v>
      </c>
      <c r="L930" s="26">
        <f t="shared" si="400"/>
        <v>10000000</v>
      </c>
      <c r="M930" s="26">
        <f t="shared" si="400"/>
        <v>0</v>
      </c>
      <c r="N930" s="26">
        <f t="shared" si="400"/>
        <v>43600000</v>
      </c>
      <c r="O930" s="26">
        <f t="shared" si="400"/>
        <v>0</v>
      </c>
      <c r="P930" s="27">
        <f t="shared" si="400"/>
        <v>0</v>
      </c>
      <c r="Q930" s="26">
        <f t="shared" si="400"/>
        <v>0</v>
      </c>
      <c r="R930" s="26">
        <f t="shared" si="400"/>
        <v>0</v>
      </c>
    </row>
    <row r="931" spans="1:18" s="31" customFormat="1" x14ac:dyDescent="0.25">
      <c r="A931" s="29"/>
      <c r="B931" s="32"/>
      <c r="C931" s="33"/>
      <c r="D931" s="34"/>
      <c r="E931" s="34"/>
      <c r="F931" s="24" t="s">
        <v>864</v>
      </c>
      <c r="G931" s="30" t="s">
        <v>296</v>
      </c>
      <c r="H931" s="35">
        <v>20053510</v>
      </c>
      <c r="I931" s="38">
        <v>0</v>
      </c>
      <c r="J931" s="38"/>
      <c r="K931" s="38"/>
      <c r="L931" s="35">
        <v>10000000</v>
      </c>
      <c r="M931" s="38">
        <v>0</v>
      </c>
      <c r="N931" s="35">
        <v>43600000</v>
      </c>
      <c r="O931" s="38">
        <v>0</v>
      </c>
      <c r="P931" s="58"/>
      <c r="Q931" s="53"/>
      <c r="R931" s="59"/>
    </row>
    <row r="932" spans="1:18" s="31" customFormat="1" x14ac:dyDescent="0.25">
      <c r="A932" s="29"/>
      <c r="B932" s="32"/>
      <c r="C932" s="33"/>
      <c r="D932" s="34"/>
      <c r="E932" s="23" t="s">
        <v>865</v>
      </c>
      <c r="F932" s="24"/>
      <c r="G932" s="30" t="s">
        <v>1</v>
      </c>
      <c r="H932" s="26">
        <f>SUM(H933:H935)</f>
        <v>943754193</v>
      </c>
      <c r="I932" s="26">
        <f t="shared" ref="I932:R932" si="401">SUM(I933:I935)</f>
        <v>441628129</v>
      </c>
      <c r="J932" s="26">
        <f t="shared" si="401"/>
        <v>697606207</v>
      </c>
      <c r="K932" s="26">
        <f t="shared" si="401"/>
        <v>28020643</v>
      </c>
      <c r="L932" s="26">
        <f t="shared" si="401"/>
        <v>455162507</v>
      </c>
      <c r="M932" s="26">
        <f t="shared" si="401"/>
        <v>11784967</v>
      </c>
      <c r="N932" s="26">
        <f t="shared" si="401"/>
        <v>434599632</v>
      </c>
      <c r="O932" s="26">
        <f t="shared" si="401"/>
        <v>0</v>
      </c>
      <c r="P932" s="27">
        <f t="shared" si="401"/>
        <v>0</v>
      </c>
      <c r="Q932" s="26">
        <f t="shared" si="401"/>
        <v>0</v>
      </c>
      <c r="R932" s="26">
        <f t="shared" si="401"/>
        <v>0</v>
      </c>
    </row>
    <row r="933" spans="1:18" s="31" customFormat="1" x14ac:dyDescent="0.25">
      <c r="A933" s="29"/>
      <c r="B933" s="32"/>
      <c r="C933" s="33"/>
      <c r="D933" s="34"/>
      <c r="E933" s="34"/>
      <c r="F933" s="24" t="s">
        <v>866</v>
      </c>
      <c r="G933" s="30" t="s">
        <v>296</v>
      </c>
      <c r="H933" s="35">
        <v>562837774</v>
      </c>
      <c r="I933" s="35">
        <v>273866303</v>
      </c>
      <c r="J933" s="35">
        <v>353477443</v>
      </c>
      <c r="K933" s="35">
        <v>28020643</v>
      </c>
      <c r="L933" s="35">
        <v>327656578</v>
      </c>
      <c r="M933" s="35">
        <v>1784967</v>
      </c>
      <c r="N933" s="35">
        <v>312600000</v>
      </c>
      <c r="O933" s="38">
        <v>0</v>
      </c>
      <c r="P933" s="52"/>
      <c r="Q933" s="53"/>
      <c r="R933" s="59"/>
    </row>
    <row r="934" spans="1:18" s="31" customFormat="1" x14ac:dyDescent="0.25">
      <c r="A934" s="29"/>
      <c r="B934" s="32"/>
      <c r="C934" s="33"/>
      <c r="D934" s="34"/>
      <c r="E934" s="34"/>
      <c r="F934" s="24" t="s">
        <v>867</v>
      </c>
      <c r="G934" s="30" t="s">
        <v>296</v>
      </c>
      <c r="H934" s="35">
        <v>375984497</v>
      </c>
      <c r="I934" s="35">
        <v>167761826</v>
      </c>
      <c r="J934" s="35">
        <v>344128764</v>
      </c>
      <c r="K934" s="38">
        <v>0</v>
      </c>
      <c r="L934" s="35">
        <v>127505929</v>
      </c>
      <c r="M934" s="35">
        <v>10000000</v>
      </c>
      <c r="N934" s="35">
        <v>121999632</v>
      </c>
      <c r="O934" s="38">
        <v>0</v>
      </c>
      <c r="P934" s="52"/>
      <c r="Q934" s="53"/>
      <c r="R934" s="59"/>
    </row>
    <row r="935" spans="1:18" s="31" customFormat="1" x14ac:dyDescent="0.25">
      <c r="A935" s="29"/>
      <c r="B935" s="32"/>
      <c r="C935" s="33"/>
      <c r="D935" s="34"/>
      <c r="E935" s="34"/>
      <c r="F935" s="24" t="s">
        <v>867</v>
      </c>
      <c r="G935" s="30" t="s">
        <v>868</v>
      </c>
      <c r="H935" s="35">
        <v>4931922</v>
      </c>
      <c r="I935" s="38">
        <v>0</v>
      </c>
      <c r="J935" s="38"/>
      <c r="K935" s="38"/>
      <c r="L935" s="38"/>
      <c r="M935" s="38"/>
      <c r="N935" s="38"/>
      <c r="O935" s="38"/>
      <c r="P935" s="58"/>
      <c r="Q935" s="59"/>
      <c r="R935" s="59"/>
    </row>
    <row r="936" spans="1:18" s="31" customFormat="1" x14ac:dyDescent="0.25">
      <c r="A936" s="29"/>
      <c r="B936" s="32"/>
      <c r="C936" s="33"/>
      <c r="D936" s="34"/>
      <c r="E936" s="23" t="s">
        <v>869</v>
      </c>
      <c r="F936" s="24"/>
      <c r="G936" s="30" t="s">
        <v>1</v>
      </c>
      <c r="H936" s="42">
        <f>H937</f>
        <v>0</v>
      </c>
      <c r="I936" s="42">
        <f t="shared" ref="I936:R936" si="402">I937</f>
        <v>0</v>
      </c>
      <c r="J936" s="42">
        <f t="shared" si="402"/>
        <v>0</v>
      </c>
      <c r="K936" s="42">
        <f t="shared" si="402"/>
        <v>0</v>
      </c>
      <c r="L936" s="42">
        <f t="shared" si="402"/>
        <v>0</v>
      </c>
      <c r="M936" s="42">
        <f t="shared" si="402"/>
        <v>24806259</v>
      </c>
      <c r="N936" s="42">
        <f t="shared" si="402"/>
        <v>0</v>
      </c>
      <c r="O936" s="42">
        <f t="shared" si="402"/>
        <v>4780942</v>
      </c>
      <c r="P936" s="43">
        <f t="shared" si="402"/>
        <v>0</v>
      </c>
      <c r="Q936" s="42">
        <f t="shared" si="402"/>
        <v>0</v>
      </c>
      <c r="R936" s="42">
        <f t="shared" si="402"/>
        <v>0</v>
      </c>
    </row>
    <row r="937" spans="1:18" s="31" customFormat="1" x14ac:dyDescent="0.25">
      <c r="A937" s="29"/>
      <c r="B937" s="32"/>
      <c r="C937" s="33"/>
      <c r="D937" s="34"/>
      <c r="E937" s="34"/>
      <c r="F937" s="24" t="s">
        <v>870</v>
      </c>
      <c r="G937" s="30" t="s">
        <v>296</v>
      </c>
      <c r="H937" s="38"/>
      <c r="I937" s="38"/>
      <c r="J937" s="38"/>
      <c r="K937" s="38"/>
      <c r="L937" s="38">
        <v>0</v>
      </c>
      <c r="M937" s="35">
        <v>24806259</v>
      </c>
      <c r="N937" s="38">
        <v>0</v>
      </c>
      <c r="O937" s="35">
        <v>4780942</v>
      </c>
      <c r="P937" s="52"/>
      <c r="Q937" s="59"/>
      <c r="R937" s="53"/>
    </row>
    <row r="938" spans="1:18" s="31" customFormat="1" x14ac:dyDescent="0.25">
      <c r="A938" s="29"/>
      <c r="B938" s="32"/>
      <c r="C938" s="33"/>
      <c r="D938" s="34"/>
      <c r="E938" s="23" t="s">
        <v>871</v>
      </c>
      <c r="F938" s="24"/>
      <c r="G938" s="30" t="s">
        <v>1</v>
      </c>
      <c r="H938" s="26">
        <f>SUM(H939:H940)</f>
        <v>282500000</v>
      </c>
      <c r="I938" s="26">
        <f t="shared" ref="I938:R938" si="403">SUM(I939:I940)</f>
        <v>0</v>
      </c>
      <c r="J938" s="26">
        <f t="shared" si="403"/>
        <v>161322000</v>
      </c>
      <c r="K938" s="26">
        <f t="shared" si="403"/>
        <v>0</v>
      </c>
      <c r="L938" s="26">
        <f t="shared" si="403"/>
        <v>68825000</v>
      </c>
      <c r="M938" s="26">
        <f t="shared" si="403"/>
        <v>0</v>
      </c>
      <c r="N938" s="26">
        <f t="shared" si="403"/>
        <v>10000000</v>
      </c>
      <c r="O938" s="26">
        <f t="shared" si="403"/>
        <v>0</v>
      </c>
      <c r="P938" s="27">
        <f t="shared" si="403"/>
        <v>0</v>
      </c>
      <c r="Q938" s="26">
        <f t="shared" si="403"/>
        <v>0</v>
      </c>
      <c r="R938" s="26">
        <f t="shared" si="403"/>
        <v>0</v>
      </c>
    </row>
    <row r="939" spans="1:18" s="31" customFormat="1" x14ac:dyDescent="0.25">
      <c r="A939" s="29"/>
      <c r="B939" s="32"/>
      <c r="C939" s="33"/>
      <c r="D939" s="34"/>
      <c r="E939" s="34"/>
      <c r="F939" s="24" t="s">
        <v>872</v>
      </c>
      <c r="G939" s="30" t="s">
        <v>296</v>
      </c>
      <c r="H939" s="35">
        <v>222500000</v>
      </c>
      <c r="I939" s="38">
        <v>0</v>
      </c>
      <c r="J939" s="35">
        <v>161322000</v>
      </c>
      <c r="K939" s="38">
        <v>0</v>
      </c>
      <c r="L939" s="35">
        <v>68825000</v>
      </c>
      <c r="M939" s="38">
        <v>0</v>
      </c>
      <c r="N939" s="35">
        <v>10000000</v>
      </c>
      <c r="O939" s="38">
        <v>0</v>
      </c>
      <c r="P939" s="58"/>
      <c r="Q939" s="53"/>
      <c r="R939" s="59"/>
    </row>
    <row r="940" spans="1:18" s="31" customFormat="1" x14ac:dyDescent="0.25">
      <c r="A940" s="29"/>
      <c r="B940" s="32"/>
      <c r="C940" s="33"/>
      <c r="D940" s="34"/>
      <c r="E940" s="34"/>
      <c r="F940" s="24" t="s">
        <v>873</v>
      </c>
      <c r="G940" s="30" t="s">
        <v>296</v>
      </c>
      <c r="H940" s="35">
        <v>60000000</v>
      </c>
      <c r="I940" s="38">
        <v>0</v>
      </c>
      <c r="J940" s="38"/>
      <c r="K940" s="38"/>
      <c r="L940" s="38"/>
      <c r="M940" s="38"/>
      <c r="N940" s="38"/>
      <c r="O940" s="38"/>
      <c r="P940" s="58"/>
      <c r="Q940" s="59"/>
      <c r="R940" s="59"/>
    </row>
    <row r="941" spans="1:18" s="31" customFormat="1" x14ac:dyDescent="0.25">
      <c r="A941" s="29"/>
      <c r="B941" s="32"/>
      <c r="C941" s="33"/>
      <c r="D941" s="23" t="s">
        <v>874</v>
      </c>
      <c r="E941" s="23"/>
      <c r="F941" s="24"/>
      <c r="G941" s="30" t="s">
        <v>1</v>
      </c>
      <c r="H941" s="26">
        <f>H942</f>
        <v>594721000</v>
      </c>
      <c r="I941" s="26">
        <f t="shared" ref="I941:R941" si="404">I942</f>
        <v>0</v>
      </c>
      <c r="J941" s="26">
        <f t="shared" si="404"/>
        <v>669502043</v>
      </c>
      <c r="K941" s="26">
        <f t="shared" si="404"/>
        <v>491349110</v>
      </c>
      <c r="L941" s="26">
        <f t="shared" si="404"/>
        <v>58047493</v>
      </c>
      <c r="M941" s="26">
        <f t="shared" si="404"/>
        <v>20513488</v>
      </c>
      <c r="N941" s="26">
        <f t="shared" si="404"/>
        <v>287802491</v>
      </c>
      <c r="O941" s="26">
        <f t="shared" si="404"/>
        <v>229754992</v>
      </c>
      <c r="P941" s="27">
        <f t="shared" si="404"/>
        <v>0</v>
      </c>
      <c r="Q941" s="26">
        <f t="shared" si="404"/>
        <v>0</v>
      </c>
      <c r="R941" s="26">
        <f t="shared" si="404"/>
        <v>0</v>
      </c>
    </row>
    <row r="942" spans="1:18" s="31" customFormat="1" x14ac:dyDescent="0.25">
      <c r="A942" s="29"/>
      <c r="B942" s="32"/>
      <c r="C942" s="33"/>
      <c r="D942" s="34"/>
      <c r="E942" s="23" t="s">
        <v>875</v>
      </c>
      <c r="F942" s="24"/>
      <c r="G942" s="30" t="s">
        <v>1</v>
      </c>
      <c r="H942" s="26">
        <f>SUM(H943:H945)</f>
        <v>594721000</v>
      </c>
      <c r="I942" s="26">
        <f t="shared" ref="I942:R942" si="405">SUM(I943:I945)</f>
        <v>0</v>
      </c>
      <c r="J942" s="26">
        <f t="shared" si="405"/>
        <v>669502043</v>
      </c>
      <c r="K942" s="26">
        <f t="shared" si="405"/>
        <v>491349110</v>
      </c>
      <c r="L942" s="26">
        <f t="shared" si="405"/>
        <v>58047493</v>
      </c>
      <c r="M942" s="26">
        <f t="shared" si="405"/>
        <v>20513488</v>
      </c>
      <c r="N942" s="26">
        <f t="shared" si="405"/>
        <v>287802491</v>
      </c>
      <c r="O942" s="26">
        <f t="shared" si="405"/>
        <v>229754992</v>
      </c>
      <c r="P942" s="27">
        <f t="shared" si="405"/>
        <v>0</v>
      </c>
      <c r="Q942" s="26">
        <f t="shared" si="405"/>
        <v>0</v>
      </c>
      <c r="R942" s="26">
        <f t="shared" si="405"/>
        <v>0</v>
      </c>
    </row>
    <row r="943" spans="1:18" s="31" customFormat="1" x14ac:dyDescent="0.25">
      <c r="A943" s="29"/>
      <c r="B943" s="32"/>
      <c r="C943" s="33"/>
      <c r="D943" s="34"/>
      <c r="E943" s="34"/>
      <c r="F943" s="24" t="s">
        <v>876</v>
      </c>
      <c r="G943" s="30" t="s">
        <v>296</v>
      </c>
      <c r="H943" s="35">
        <v>162721000</v>
      </c>
      <c r="I943" s="38">
        <v>0</v>
      </c>
      <c r="J943" s="38"/>
      <c r="K943" s="38"/>
      <c r="L943" s="35">
        <v>58047493</v>
      </c>
      <c r="M943" s="38">
        <v>0</v>
      </c>
      <c r="N943" s="35">
        <v>58047493</v>
      </c>
      <c r="O943" s="38">
        <v>0</v>
      </c>
      <c r="P943" s="58"/>
      <c r="Q943" s="53"/>
      <c r="R943" s="59"/>
    </row>
    <row r="944" spans="1:18" s="31" customFormat="1" x14ac:dyDescent="0.25">
      <c r="A944" s="29"/>
      <c r="B944" s="32"/>
      <c r="C944" s="33"/>
      <c r="D944" s="34"/>
      <c r="E944" s="34"/>
      <c r="F944" s="24" t="s">
        <v>877</v>
      </c>
      <c r="G944" s="30" t="s">
        <v>296</v>
      </c>
      <c r="H944" s="38"/>
      <c r="I944" s="38"/>
      <c r="J944" s="38">
        <v>0</v>
      </c>
      <c r="K944" s="38">
        <v>0</v>
      </c>
      <c r="L944" s="38"/>
      <c r="M944" s="38"/>
      <c r="N944" s="38"/>
      <c r="O944" s="38"/>
      <c r="P944" s="58"/>
      <c r="Q944" s="59"/>
      <c r="R944" s="59"/>
    </row>
    <row r="945" spans="1:18" s="31" customFormat="1" x14ac:dyDescent="0.25">
      <c r="A945" s="29"/>
      <c r="B945" s="32"/>
      <c r="C945" s="33"/>
      <c r="D945" s="34"/>
      <c r="E945" s="34"/>
      <c r="F945" s="24" t="s">
        <v>878</v>
      </c>
      <c r="G945" s="30" t="s">
        <v>296</v>
      </c>
      <c r="H945" s="35">
        <v>432000000</v>
      </c>
      <c r="I945" s="38">
        <v>0</v>
      </c>
      <c r="J945" s="35">
        <v>669502043</v>
      </c>
      <c r="K945" s="35">
        <v>491349110</v>
      </c>
      <c r="L945" s="38">
        <v>0</v>
      </c>
      <c r="M945" s="35">
        <v>20513488</v>
      </c>
      <c r="N945" s="35">
        <v>229754998</v>
      </c>
      <c r="O945" s="35">
        <v>229754992</v>
      </c>
      <c r="P945" s="52"/>
      <c r="Q945" s="53"/>
      <c r="R945" s="53"/>
    </row>
    <row r="946" spans="1:18" s="31" customFormat="1" x14ac:dyDescent="0.25">
      <c r="A946" s="29"/>
      <c r="B946" s="32"/>
      <c r="C946" s="22" t="s">
        <v>879</v>
      </c>
      <c r="D946" s="23"/>
      <c r="E946" s="23"/>
      <c r="F946" s="24"/>
      <c r="G946" s="30" t="s">
        <v>1</v>
      </c>
      <c r="H946" s="26">
        <f>H947+H960</f>
        <v>240416800</v>
      </c>
      <c r="I946" s="26">
        <f t="shared" ref="I946:R946" si="406">I947+I960</f>
        <v>26838420</v>
      </c>
      <c r="J946" s="26">
        <f t="shared" si="406"/>
        <v>232643863</v>
      </c>
      <c r="K946" s="26">
        <f t="shared" si="406"/>
        <v>22767917</v>
      </c>
      <c r="L946" s="26">
        <f t="shared" si="406"/>
        <v>148357434</v>
      </c>
      <c r="M946" s="26">
        <f t="shared" si="406"/>
        <v>19204245</v>
      </c>
      <c r="N946" s="26">
        <f t="shared" si="406"/>
        <v>163290420</v>
      </c>
      <c r="O946" s="26">
        <f t="shared" si="406"/>
        <v>6973812</v>
      </c>
      <c r="P946" s="27">
        <f t="shared" si="406"/>
        <v>322873000</v>
      </c>
      <c r="Q946" s="26">
        <f t="shared" si="406"/>
        <v>440490000</v>
      </c>
      <c r="R946" s="26">
        <f t="shared" si="406"/>
        <v>270691000</v>
      </c>
    </row>
    <row r="947" spans="1:18" s="31" customFormat="1" x14ac:dyDescent="0.25">
      <c r="A947" s="29"/>
      <c r="B947" s="32"/>
      <c r="C947" s="33"/>
      <c r="D947" s="23" t="s">
        <v>880</v>
      </c>
      <c r="E947" s="23"/>
      <c r="F947" s="24"/>
      <c r="G947" s="30" t="s">
        <v>1</v>
      </c>
      <c r="H947" s="26">
        <f>H948+H950+H952+H954+H956+H958</f>
        <v>200416800</v>
      </c>
      <c r="I947" s="26">
        <f t="shared" ref="I947:R947" si="407">I948+I950+I952+I954+I956+I958</f>
        <v>26838420</v>
      </c>
      <c r="J947" s="26">
        <f t="shared" si="407"/>
        <v>175815863</v>
      </c>
      <c r="K947" s="26">
        <f t="shared" si="407"/>
        <v>22767917</v>
      </c>
      <c r="L947" s="26">
        <f t="shared" si="407"/>
        <v>148357434</v>
      </c>
      <c r="M947" s="26">
        <f t="shared" si="407"/>
        <v>19204245</v>
      </c>
      <c r="N947" s="26">
        <f t="shared" si="407"/>
        <v>163290420</v>
      </c>
      <c r="O947" s="26">
        <f t="shared" si="407"/>
        <v>6973812</v>
      </c>
      <c r="P947" s="27">
        <f t="shared" si="407"/>
        <v>322873000</v>
      </c>
      <c r="Q947" s="26">
        <f t="shared" si="407"/>
        <v>440490000</v>
      </c>
      <c r="R947" s="26">
        <f t="shared" si="407"/>
        <v>270691000</v>
      </c>
    </row>
    <row r="948" spans="1:18" s="31" customFormat="1" x14ac:dyDescent="0.25">
      <c r="A948" s="29"/>
      <c r="B948" s="32"/>
      <c r="C948" s="33"/>
      <c r="D948" s="34"/>
      <c r="E948" s="23" t="s">
        <v>881</v>
      </c>
      <c r="F948" s="24"/>
      <c r="G948" s="30" t="s">
        <v>1</v>
      </c>
      <c r="H948" s="42">
        <f>H949</f>
        <v>0</v>
      </c>
      <c r="I948" s="42">
        <f t="shared" ref="I948:R948" si="408">I949</f>
        <v>0</v>
      </c>
      <c r="J948" s="42">
        <f t="shared" si="408"/>
        <v>23704000</v>
      </c>
      <c r="K948" s="42">
        <f t="shared" si="408"/>
        <v>0</v>
      </c>
      <c r="L948" s="42">
        <f t="shared" si="408"/>
        <v>0</v>
      </c>
      <c r="M948" s="42">
        <f t="shared" si="408"/>
        <v>0</v>
      </c>
      <c r="N948" s="42">
        <f t="shared" si="408"/>
        <v>0</v>
      </c>
      <c r="O948" s="42">
        <f t="shared" si="408"/>
        <v>0</v>
      </c>
      <c r="P948" s="43">
        <f t="shared" si="408"/>
        <v>0</v>
      </c>
      <c r="Q948" s="42">
        <f t="shared" si="408"/>
        <v>0</v>
      </c>
      <c r="R948" s="42">
        <f t="shared" si="408"/>
        <v>0</v>
      </c>
    </row>
    <row r="949" spans="1:18" s="31" customFormat="1" x14ac:dyDescent="0.25">
      <c r="A949" s="29"/>
      <c r="B949" s="32"/>
      <c r="C949" s="33"/>
      <c r="D949" s="34"/>
      <c r="E949" s="34"/>
      <c r="F949" s="24" t="s">
        <v>882</v>
      </c>
      <c r="G949" s="30" t="s">
        <v>883</v>
      </c>
      <c r="H949" s="38"/>
      <c r="I949" s="38"/>
      <c r="J949" s="35">
        <v>23704000</v>
      </c>
      <c r="K949" s="38">
        <v>0</v>
      </c>
      <c r="L949" s="38"/>
      <c r="M949" s="38"/>
      <c r="N949" s="38"/>
      <c r="O949" s="38"/>
      <c r="P949" s="58"/>
      <c r="Q949" s="59"/>
      <c r="R949" s="59"/>
    </row>
    <row r="950" spans="1:18" s="31" customFormat="1" x14ac:dyDescent="0.25">
      <c r="A950" s="29"/>
      <c r="B950" s="32"/>
      <c r="C950" s="33"/>
      <c r="D950" s="34"/>
      <c r="E950" s="23" t="s">
        <v>884</v>
      </c>
      <c r="F950" s="24"/>
      <c r="G950" s="30" t="s">
        <v>1</v>
      </c>
      <c r="H950" s="26">
        <f>H951</f>
        <v>74736800</v>
      </c>
      <c r="I950" s="26">
        <f t="shared" ref="I950:R950" si="409">I951</f>
        <v>25637000</v>
      </c>
      <c r="J950" s="26">
        <f t="shared" si="409"/>
        <v>84401863</v>
      </c>
      <c r="K950" s="26">
        <f t="shared" si="409"/>
        <v>17227128</v>
      </c>
      <c r="L950" s="26">
        <f t="shared" si="409"/>
        <v>45022365</v>
      </c>
      <c r="M950" s="26">
        <f t="shared" si="409"/>
        <v>19204245</v>
      </c>
      <c r="N950" s="26">
        <f t="shared" si="409"/>
        <v>23960000</v>
      </c>
      <c r="O950" s="26">
        <f t="shared" si="409"/>
        <v>1848900</v>
      </c>
      <c r="P950" s="27">
        <f t="shared" si="409"/>
        <v>0</v>
      </c>
      <c r="Q950" s="26">
        <f t="shared" si="409"/>
        <v>0</v>
      </c>
      <c r="R950" s="26">
        <f t="shared" si="409"/>
        <v>0</v>
      </c>
    </row>
    <row r="951" spans="1:18" s="31" customFormat="1" x14ac:dyDescent="0.25">
      <c r="A951" s="29"/>
      <c r="B951" s="32"/>
      <c r="C951" s="33"/>
      <c r="D951" s="34"/>
      <c r="E951" s="34"/>
      <c r="F951" s="24" t="s">
        <v>885</v>
      </c>
      <c r="G951" s="30" t="s">
        <v>883</v>
      </c>
      <c r="H951" s="35">
        <v>74736800</v>
      </c>
      <c r="I951" s="35">
        <v>25637000</v>
      </c>
      <c r="J951" s="35">
        <v>84401863</v>
      </c>
      <c r="K951" s="35">
        <v>17227128</v>
      </c>
      <c r="L951" s="35">
        <v>45022365</v>
      </c>
      <c r="M951" s="35">
        <v>19204245</v>
      </c>
      <c r="N951" s="35">
        <v>23960000</v>
      </c>
      <c r="O951" s="35">
        <v>1848900</v>
      </c>
      <c r="P951" s="52"/>
      <c r="Q951" s="53"/>
      <c r="R951" s="53"/>
    </row>
    <row r="952" spans="1:18" s="31" customFormat="1" x14ac:dyDescent="0.25">
      <c r="A952" s="29"/>
      <c r="B952" s="32"/>
      <c r="C952" s="33"/>
      <c r="D952" s="34"/>
      <c r="E952" s="23" t="s">
        <v>886</v>
      </c>
      <c r="F952" s="24"/>
      <c r="G952" s="30" t="s">
        <v>1</v>
      </c>
      <c r="H952" s="26">
        <f>H953</f>
        <v>36948000</v>
      </c>
      <c r="I952" s="26">
        <f t="shared" ref="I952:R952" si="410">I953</f>
        <v>0</v>
      </c>
      <c r="J952" s="26">
        <f t="shared" si="410"/>
        <v>15000000</v>
      </c>
      <c r="K952" s="26">
        <f t="shared" si="410"/>
        <v>0</v>
      </c>
      <c r="L952" s="26">
        <f t="shared" si="410"/>
        <v>47024000</v>
      </c>
      <c r="M952" s="26">
        <f t="shared" si="410"/>
        <v>0</v>
      </c>
      <c r="N952" s="26">
        <f t="shared" si="410"/>
        <v>29811166</v>
      </c>
      <c r="O952" s="26">
        <f t="shared" si="410"/>
        <v>0</v>
      </c>
      <c r="P952" s="27">
        <f t="shared" si="410"/>
        <v>0</v>
      </c>
      <c r="Q952" s="26">
        <f t="shared" si="410"/>
        <v>0</v>
      </c>
      <c r="R952" s="26">
        <f t="shared" si="410"/>
        <v>0</v>
      </c>
    </row>
    <row r="953" spans="1:18" s="31" customFormat="1" x14ac:dyDescent="0.25">
      <c r="A953" s="29"/>
      <c r="B953" s="32"/>
      <c r="C953" s="33"/>
      <c r="D953" s="34"/>
      <c r="E953" s="34"/>
      <c r="F953" s="24" t="s">
        <v>887</v>
      </c>
      <c r="G953" s="30" t="s">
        <v>883</v>
      </c>
      <c r="H953" s="35">
        <v>36948000</v>
      </c>
      <c r="I953" s="38">
        <v>0</v>
      </c>
      <c r="J953" s="35">
        <v>15000000</v>
      </c>
      <c r="K953" s="38">
        <v>0</v>
      </c>
      <c r="L953" s="35">
        <v>47024000</v>
      </c>
      <c r="M953" s="38">
        <v>0</v>
      </c>
      <c r="N953" s="35">
        <v>29811166</v>
      </c>
      <c r="O953" s="38">
        <v>0</v>
      </c>
      <c r="P953" s="58"/>
      <c r="Q953" s="53"/>
      <c r="R953" s="59"/>
    </row>
    <row r="954" spans="1:18" s="31" customFormat="1" x14ac:dyDescent="0.25">
      <c r="A954" s="29"/>
      <c r="B954" s="32"/>
      <c r="C954" s="33"/>
      <c r="D954" s="34"/>
      <c r="E954" s="23" t="s">
        <v>888</v>
      </c>
      <c r="F954" s="24"/>
      <c r="G954" s="30" t="s">
        <v>1</v>
      </c>
      <c r="H954" s="26">
        <f>H955</f>
        <v>50000000</v>
      </c>
      <c r="I954" s="26">
        <f t="shared" ref="I954:R954" si="411">I955</f>
        <v>0</v>
      </c>
      <c r="J954" s="26">
        <f t="shared" si="411"/>
        <v>43710000</v>
      </c>
      <c r="K954" s="26">
        <f t="shared" si="411"/>
        <v>0</v>
      </c>
      <c r="L954" s="26">
        <f t="shared" si="411"/>
        <v>14249000</v>
      </c>
      <c r="M954" s="26">
        <f t="shared" si="411"/>
        <v>0</v>
      </c>
      <c r="N954" s="26">
        <f t="shared" si="411"/>
        <v>26396322</v>
      </c>
      <c r="O954" s="26">
        <f t="shared" si="411"/>
        <v>0</v>
      </c>
      <c r="P954" s="27">
        <f t="shared" si="411"/>
        <v>0</v>
      </c>
      <c r="Q954" s="26">
        <f t="shared" si="411"/>
        <v>0</v>
      </c>
      <c r="R954" s="26">
        <f t="shared" si="411"/>
        <v>0</v>
      </c>
    </row>
    <row r="955" spans="1:18" s="31" customFormat="1" x14ac:dyDescent="0.25">
      <c r="A955" s="29"/>
      <c r="B955" s="32"/>
      <c r="C955" s="33"/>
      <c r="D955" s="34"/>
      <c r="E955" s="34"/>
      <c r="F955" s="24" t="s">
        <v>889</v>
      </c>
      <c r="G955" s="30" t="s">
        <v>883</v>
      </c>
      <c r="H955" s="35">
        <v>50000000</v>
      </c>
      <c r="I955" s="38">
        <v>0</v>
      </c>
      <c r="J955" s="35">
        <v>43710000</v>
      </c>
      <c r="K955" s="38">
        <v>0</v>
      </c>
      <c r="L955" s="35">
        <v>14249000</v>
      </c>
      <c r="M955" s="38">
        <v>0</v>
      </c>
      <c r="N955" s="35">
        <v>26396322</v>
      </c>
      <c r="O955" s="38">
        <v>0</v>
      </c>
      <c r="P955" s="58"/>
      <c r="Q955" s="53"/>
      <c r="R955" s="59"/>
    </row>
    <row r="956" spans="1:18" s="31" customFormat="1" x14ac:dyDescent="0.25">
      <c r="A956" s="29"/>
      <c r="B956" s="32"/>
      <c r="C956" s="33"/>
      <c r="D956" s="34"/>
      <c r="E956" s="23" t="s">
        <v>890</v>
      </c>
      <c r="F956" s="24"/>
      <c r="G956" s="30" t="s">
        <v>1</v>
      </c>
      <c r="H956" s="42">
        <f>H957</f>
        <v>0</v>
      </c>
      <c r="I956" s="42">
        <f t="shared" ref="I956:R956" si="412">I957</f>
        <v>0</v>
      </c>
      <c r="J956" s="42">
        <f t="shared" si="412"/>
        <v>0</v>
      </c>
      <c r="K956" s="42">
        <f t="shared" si="412"/>
        <v>0</v>
      </c>
      <c r="L956" s="42">
        <f t="shared" si="412"/>
        <v>0</v>
      </c>
      <c r="M956" s="42">
        <f t="shared" si="412"/>
        <v>0</v>
      </c>
      <c r="N956" s="42">
        <f t="shared" si="412"/>
        <v>0</v>
      </c>
      <c r="O956" s="42">
        <f t="shared" si="412"/>
        <v>5124912</v>
      </c>
      <c r="P956" s="43">
        <f t="shared" si="412"/>
        <v>0</v>
      </c>
      <c r="Q956" s="42">
        <f t="shared" si="412"/>
        <v>0</v>
      </c>
      <c r="R956" s="42">
        <f t="shared" si="412"/>
        <v>0</v>
      </c>
    </row>
    <row r="957" spans="1:18" s="31" customFormat="1" x14ac:dyDescent="0.25">
      <c r="A957" s="29"/>
      <c r="B957" s="32"/>
      <c r="C957" s="33"/>
      <c r="D957" s="34"/>
      <c r="E957" s="34"/>
      <c r="F957" s="24" t="s">
        <v>891</v>
      </c>
      <c r="G957" s="30" t="s">
        <v>883</v>
      </c>
      <c r="H957" s="38"/>
      <c r="I957" s="38"/>
      <c r="J957" s="38"/>
      <c r="K957" s="38"/>
      <c r="L957" s="38"/>
      <c r="M957" s="38"/>
      <c r="N957" s="38">
        <v>0</v>
      </c>
      <c r="O957" s="35">
        <v>5124912</v>
      </c>
      <c r="P957" s="58"/>
      <c r="Q957" s="59"/>
      <c r="R957" s="53"/>
    </row>
    <row r="958" spans="1:18" s="31" customFormat="1" x14ac:dyDescent="0.25">
      <c r="A958" s="29"/>
      <c r="B958" s="32"/>
      <c r="C958" s="33"/>
      <c r="D958" s="34"/>
      <c r="E958" s="23" t="s">
        <v>892</v>
      </c>
      <c r="F958" s="24"/>
      <c r="G958" s="30" t="s">
        <v>1</v>
      </c>
      <c r="H958" s="26">
        <f>H959</f>
        <v>38732000</v>
      </c>
      <c r="I958" s="26">
        <f t="shared" ref="I958:R958" si="413">I959</f>
        <v>1201420</v>
      </c>
      <c r="J958" s="26">
        <f t="shared" si="413"/>
        <v>9000000</v>
      </c>
      <c r="K958" s="26">
        <f t="shared" si="413"/>
        <v>5540789</v>
      </c>
      <c r="L958" s="26">
        <f t="shared" si="413"/>
        <v>42062069</v>
      </c>
      <c r="M958" s="26">
        <f t="shared" si="413"/>
        <v>0</v>
      </c>
      <c r="N958" s="26">
        <f t="shared" si="413"/>
        <v>83122932</v>
      </c>
      <c r="O958" s="26">
        <f t="shared" si="413"/>
        <v>0</v>
      </c>
      <c r="P958" s="27">
        <f t="shared" si="413"/>
        <v>322873000</v>
      </c>
      <c r="Q958" s="26">
        <f t="shared" si="413"/>
        <v>440490000</v>
      </c>
      <c r="R958" s="26">
        <f t="shared" si="413"/>
        <v>270691000</v>
      </c>
    </row>
    <row r="959" spans="1:18" s="31" customFormat="1" x14ac:dyDescent="0.25">
      <c r="A959" s="29"/>
      <c r="B959" s="32"/>
      <c r="C959" s="33"/>
      <c r="D959" s="34"/>
      <c r="E959" s="34"/>
      <c r="F959" s="24" t="s">
        <v>893</v>
      </c>
      <c r="G959" s="30" t="s">
        <v>883</v>
      </c>
      <c r="H959" s="35">
        <v>38732000</v>
      </c>
      <c r="I959" s="35">
        <v>1201420</v>
      </c>
      <c r="J959" s="35">
        <v>9000000</v>
      </c>
      <c r="K959" s="35">
        <v>5540789</v>
      </c>
      <c r="L959" s="35">
        <v>42062069</v>
      </c>
      <c r="M959" s="38">
        <v>0</v>
      </c>
      <c r="N959" s="35">
        <v>83122932</v>
      </c>
      <c r="O959" s="38">
        <v>0</v>
      </c>
      <c r="P959" s="52">
        <v>322873000</v>
      </c>
      <c r="Q959" s="53">
        <v>440490000</v>
      </c>
      <c r="R959" s="53">
        <v>270691000</v>
      </c>
    </row>
    <row r="960" spans="1:18" s="31" customFormat="1" x14ac:dyDescent="0.25">
      <c r="A960" s="29"/>
      <c r="B960" s="32"/>
      <c r="C960" s="33"/>
      <c r="D960" s="23" t="s">
        <v>894</v>
      </c>
      <c r="E960" s="23"/>
      <c r="F960" s="24"/>
      <c r="G960" s="30" t="s">
        <v>1</v>
      </c>
      <c r="H960" s="26">
        <f>H961</f>
        <v>40000000</v>
      </c>
      <c r="I960" s="26">
        <f t="shared" ref="I960:R961" si="414">I961</f>
        <v>0</v>
      </c>
      <c r="J960" s="26">
        <f t="shared" si="414"/>
        <v>56828000</v>
      </c>
      <c r="K960" s="26">
        <f t="shared" si="414"/>
        <v>0</v>
      </c>
      <c r="L960" s="26">
        <f t="shared" si="414"/>
        <v>0</v>
      </c>
      <c r="M960" s="26">
        <f t="shared" si="414"/>
        <v>0</v>
      </c>
      <c r="N960" s="26">
        <f t="shared" si="414"/>
        <v>0</v>
      </c>
      <c r="O960" s="26">
        <f t="shared" si="414"/>
        <v>0</v>
      </c>
      <c r="P960" s="27">
        <f t="shared" si="414"/>
        <v>0</v>
      </c>
      <c r="Q960" s="26">
        <f t="shared" si="414"/>
        <v>0</v>
      </c>
      <c r="R960" s="26">
        <f t="shared" si="414"/>
        <v>0</v>
      </c>
    </row>
    <row r="961" spans="1:18" s="31" customFormat="1" x14ac:dyDescent="0.25">
      <c r="A961" s="29"/>
      <c r="B961" s="32"/>
      <c r="C961" s="33"/>
      <c r="D961" s="34"/>
      <c r="E961" s="23" t="s">
        <v>895</v>
      </c>
      <c r="F961" s="24"/>
      <c r="G961" s="30" t="s">
        <v>1</v>
      </c>
      <c r="H961" s="26">
        <f>H962</f>
        <v>40000000</v>
      </c>
      <c r="I961" s="26">
        <f t="shared" si="414"/>
        <v>0</v>
      </c>
      <c r="J961" s="26">
        <f t="shared" si="414"/>
        <v>56828000</v>
      </c>
      <c r="K961" s="26">
        <f t="shared" si="414"/>
        <v>0</v>
      </c>
      <c r="L961" s="26">
        <f t="shared" si="414"/>
        <v>0</v>
      </c>
      <c r="M961" s="26">
        <f t="shared" si="414"/>
        <v>0</v>
      </c>
      <c r="N961" s="26">
        <f t="shared" si="414"/>
        <v>0</v>
      </c>
      <c r="O961" s="26">
        <f t="shared" si="414"/>
        <v>0</v>
      </c>
      <c r="P961" s="27">
        <f t="shared" si="414"/>
        <v>0</v>
      </c>
      <c r="Q961" s="26">
        <f t="shared" si="414"/>
        <v>0</v>
      </c>
      <c r="R961" s="26">
        <f t="shared" si="414"/>
        <v>0</v>
      </c>
    </row>
    <row r="962" spans="1:18" s="31" customFormat="1" x14ac:dyDescent="0.25">
      <c r="A962" s="29"/>
      <c r="B962" s="32"/>
      <c r="C962" s="33"/>
      <c r="D962" s="34"/>
      <c r="E962" s="34"/>
      <c r="F962" s="24" t="s">
        <v>896</v>
      </c>
      <c r="G962" s="30" t="s">
        <v>883</v>
      </c>
      <c r="H962" s="35">
        <v>40000000</v>
      </c>
      <c r="I962" s="38">
        <v>0</v>
      </c>
      <c r="J962" s="35">
        <v>56828000</v>
      </c>
      <c r="K962" s="38">
        <v>0</v>
      </c>
      <c r="L962" s="38"/>
      <c r="M962" s="38"/>
      <c r="N962" s="38"/>
      <c r="O962" s="38"/>
      <c r="P962" s="58"/>
      <c r="Q962" s="59"/>
      <c r="R962" s="59"/>
    </row>
    <row r="963" spans="1:18" s="31" customFormat="1" x14ac:dyDescent="0.25">
      <c r="A963" s="29"/>
      <c r="B963" s="22" t="s">
        <v>897</v>
      </c>
      <c r="C963" s="22"/>
      <c r="D963" s="23"/>
      <c r="E963" s="23"/>
      <c r="F963" s="24"/>
      <c r="G963" s="30" t="s">
        <v>1</v>
      </c>
      <c r="H963" s="26">
        <f>H964+H970</f>
        <v>152574119</v>
      </c>
      <c r="I963" s="26">
        <f t="shared" ref="I963:R963" si="415">I964+I970</f>
        <v>7277180</v>
      </c>
      <c r="J963" s="26">
        <f t="shared" si="415"/>
        <v>58468158</v>
      </c>
      <c r="K963" s="26">
        <f t="shared" si="415"/>
        <v>580833</v>
      </c>
      <c r="L963" s="26">
        <f t="shared" si="415"/>
        <v>590302900</v>
      </c>
      <c r="M963" s="26">
        <f t="shared" si="415"/>
        <v>14732492</v>
      </c>
      <c r="N963" s="26">
        <f t="shared" si="415"/>
        <v>368835184</v>
      </c>
      <c r="O963" s="26">
        <f t="shared" si="415"/>
        <v>6846140</v>
      </c>
      <c r="P963" s="27">
        <f t="shared" si="415"/>
        <v>318007058.4984979</v>
      </c>
      <c r="Q963" s="26">
        <f t="shared" si="415"/>
        <v>19265951.945962843</v>
      </c>
      <c r="R963" s="26">
        <f t="shared" si="415"/>
        <v>20594907.678219385</v>
      </c>
    </row>
    <row r="964" spans="1:18" s="31" customFormat="1" x14ac:dyDescent="0.25">
      <c r="A964" s="29"/>
      <c r="B964" s="32"/>
      <c r="C964" s="22" t="s">
        <v>898</v>
      </c>
      <c r="D964" s="23"/>
      <c r="E964" s="23"/>
      <c r="F964" s="24"/>
      <c r="G964" s="30" t="s">
        <v>1</v>
      </c>
      <c r="H964" s="26">
        <f>H965</f>
        <v>2765399</v>
      </c>
      <c r="I964" s="26">
        <f t="shared" ref="I964:R965" si="416">I965</f>
        <v>5339669</v>
      </c>
      <c r="J964" s="26">
        <f t="shared" si="416"/>
        <v>2405754</v>
      </c>
      <c r="K964" s="26">
        <f t="shared" si="416"/>
        <v>0</v>
      </c>
      <c r="L964" s="26">
        <f t="shared" si="416"/>
        <v>3205211</v>
      </c>
      <c r="M964" s="26">
        <f t="shared" si="416"/>
        <v>1599936</v>
      </c>
      <c r="N964" s="26">
        <f t="shared" si="416"/>
        <v>6078227</v>
      </c>
      <c r="O964" s="26">
        <f t="shared" si="416"/>
        <v>0</v>
      </c>
      <c r="P964" s="27">
        <f t="shared" si="416"/>
        <v>0</v>
      </c>
      <c r="Q964" s="26">
        <f t="shared" si="416"/>
        <v>0</v>
      </c>
      <c r="R964" s="26">
        <f t="shared" si="416"/>
        <v>0</v>
      </c>
    </row>
    <row r="965" spans="1:18" s="31" customFormat="1" x14ac:dyDescent="0.25">
      <c r="A965" s="29"/>
      <c r="B965" s="32"/>
      <c r="C965" s="33"/>
      <c r="D965" s="23" t="s">
        <v>899</v>
      </c>
      <c r="E965" s="23"/>
      <c r="F965" s="24"/>
      <c r="G965" s="30" t="s">
        <v>1</v>
      </c>
      <c r="H965" s="26">
        <f>H966</f>
        <v>2765399</v>
      </c>
      <c r="I965" s="26">
        <f t="shared" si="416"/>
        <v>5339669</v>
      </c>
      <c r="J965" s="26">
        <f t="shared" si="416"/>
        <v>2405754</v>
      </c>
      <c r="K965" s="26">
        <f t="shared" si="416"/>
        <v>0</v>
      </c>
      <c r="L965" s="26">
        <f t="shared" si="416"/>
        <v>3205211</v>
      </c>
      <c r="M965" s="26">
        <f t="shared" si="416"/>
        <v>1599936</v>
      </c>
      <c r="N965" s="26">
        <f t="shared" si="416"/>
        <v>6078227</v>
      </c>
      <c r="O965" s="26">
        <f t="shared" si="416"/>
        <v>0</v>
      </c>
      <c r="P965" s="27">
        <f t="shared" si="416"/>
        <v>0</v>
      </c>
      <c r="Q965" s="26">
        <f t="shared" si="416"/>
        <v>0</v>
      </c>
      <c r="R965" s="26">
        <f t="shared" si="416"/>
        <v>0</v>
      </c>
    </row>
    <row r="966" spans="1:18" s="31" customFormat="1" x14ac:dyDescent="0.25">
      <c r="A966" s="29"/>
      <c r="B966" s="32"/>
      <c r="C966" s="33"/>
      <c r="D966" s="34"/>
      <c r="E966" s="23" t="s">
        <v>900</v>
      </c>
      <c r="F966" s="24"/>
      <c r="G966" s="30" t="s">
        <v>1</v>
      </c>
      <c r="H966" s="26">
        <f>SUM(H967:H969)</f>
        <v>2765399</v>
      </c>
      <c r="I966" s="26">
        <f t="shared" ref="I966:R966" si="417">SUM(I967:I969)</f>
        <v>5339669</v>
      </c>
      <c r="J966" s="26">
        <f t="shared" si="417"/>
        <v>2405754</v>
      </c>
      <c r="K966" s="26">
        <f t="shared" si="417"/>
        <v>0</v>
      </c>
      <c r="L966" s="26">
        <f t="shared" si="417"/>
        <v>3205211</v>
      </c>
      <c r="M966" s="26">
        <f t="shared" si="417"/>
        <v>1599936</v>
      </c>
      <c r="N966" s="26">
        <f t="shared" si="417"/>
        <v>6078227</v>
      </c>
      <c r="O966" s="26">
        <f t="shared" si="417"/>
        <v>0</v>
      </c>
      <c r="P966" s="27">
        <f t="shared" si="417"/>
        <v>0</v>
      </c>
      <c r="Q966" s="26">
        <f t="shared" si="417"/>
        <v>0</v>
      </c>
      <c r="R966" s="26">
        <f t="shared" si="417"/>
        <v>0</v>
      </c>
    </row>
    <row r="967" spans="1:18" s="31" customFormat="1" x14ac:dyDescent="0.25">
      <c r="A967" s="29"/>
      <c r="B967" s="32"/>
      <c r="C967" s="33"/>
      <c r="D967" s="34"/>
      <c r="E967" s="34"/>
      <c r="F967" s="24" t="s">
        <v>901</v>
      </c>
      <c r="G967" s="30" t="s">
        <v>902</v>
      </c>
      <c r="H967" s="35">
        <v>2094966</v>
      </c>
      <c r="I967" s="35">
        <v>4669235</v>
      </c>
      <c r="J967" s="35">
        <v>2405754</v>
      </c>
      <c r="K967" s="38">
        <v>0</v>
      </c>
      <c r="L967" s="35">
        <v>2940862</v>
      </c>
      <c r="M967" s="35">
        <v>1334332</v>
      </c>
      <c r="N967" s="35">
        <v>4778227</v>
      </c>
      <c r="O967" s="38">
        <v>0</v>
      </c>
      <c r="P967" s="52"/>
      <c r="Q967" s="53"/>
      <c r="R967" s="59"/>
    </row>
    <row r="968" spans="1:18" s="31" customFormat="1" x14ac:dyDescent="0.25">
      <c r="A968" s="29"/>
      <c r="B968" s="32"/>
      <c r="C968" s="33"/>
      <c r="D968" s="34"/>
      <c r="E968" s="34"/>
      <c r="F968" s="24" t="s">
        <v>901</v>
      </c>
      <c r="G968" s="30" t="s">
        <v>903</v>
      </c>
      <c r="H968" s="38"/>
      <c r="I968" s="38"/>
      <c r="J968" s="38">
        <v>0</v>
      </c>
      <c r="K968" s="38">
        <v>0</v>
      </c>
      <c r="L968" s="38"/>
      <c r="M968" s="38"/>
      <c r="N968" s="38"/>
      <c r="O968" s="38"/>
      <c r="P968" s="58"/>
      <c r="Q968" s="59"/>
      <c r="R968" s="59"/>
    </row>
    <row r="969" spans="1:18" s="31" customFormat="1" x14ac:dyDescent="0.25">
      <c r="A969" s="29"/>
      <c r="B969" s="32"/>
      <c r="C969" s="33"/>
      <c r="D969" s="34"/>
      <c r="E969" s="34"/>
      <c r="F969" s="24" t="s">
        <v>901</v>
      </c>
      <c r="G969" s="30" t="s">
        <v>904</v>
      </c>
      <c r="H969" s="35">
        <v>670433</v>
      </c>
      <c r="I969" s="35">
        <v>670434</v>
      </c>
      <c r="J969" s="38"/>
      <c r="K969" s="38"/>
      <c r="L969" s="35">
        <v>264349</v>
      </c>
      <c r="M969" s="35">
        <v>265604</v>
      </c>
      <c r="N969" s="35">
        <v>1300000</v>
      </c>
      <c r="O969" s="38">
        <v>0</v>
      </c>
      <c r="P969" s="52"/>
      <c r="Q969" s="53"/>
      <c r="R969" s="59"/>
    </row>
    <row r="970" spans="1:18" s="31" customFormat="1" x14ac:dyDescent="0.25">
      <c r="A970" s="29"/>
      <c r="B970" s="32"/>
      <c r="C970" s="22" t="s">
        <v>905</v>
      </c>
      <c r="D970" s="23"/>
      <c r="E970" s="23"/>
      <c r="F970" s="24"/>
      <c r="G970" s="30" t="s">
        <v>1</v>
      </c>
      <c r="H970" s="26">
        <f>H971+H975</f>
        <v>149808720</v>
      </c>
      <c r="I970" s="26">
        <f t="shared" ref="I970:R970" si="418">I971+I975</f>
        <v>1937511</v>
      </c>
      <c r="J970" s="26">
        <f t="shared" si="418"/>
        <v>56062404</v>
      </c>
      <c r="K970" s="26">
        <f t="shared" si="418"/>
        <v>580833</v>
      </c>
      <c r="L970" s="26">
        <f t="shared" si="418"/>
        <v>587097689</v>
      </c>
      <c r="M970" s="26">
        <f t="shared" si="418"/>
        <v>13132556</v>
      </c>
      <c r="N970" s="26">
        <f t="shared" si="418"/>
        <v>362756957</v>
      </c>
      <c r="O970" s="26">
        <f t="shared" si="418"/>
        <v>6846140</v>
      </c>
      <c r="P970" s="27">
        <f t="shared" si="418"/>
        <v>318007058.4984979</v>
      </c>
      <c r="Q970" s="26">
        <f t="shared" si="418"/>
        <v>19265951.945962843</v>
      </c>
      <c r="R970" s="26">
        <f t="shared" si="418"/>
        <v>20594907.678219385</v>
      </c>
    </row>
    <row r="971" spans="1:18" s="31" customFormat="1" x14ac:dyDescent="0.25">
      <c r="A971" s="29"/>
      <c r="B971" s="32"/>
      <c r="C971" s="33"/>
      <c r="D971" s="23" t="s">
        <v>906</v>
      </c>
      <c r="E971" s="23"/>
      <c r="F971" s="24"/>
      <c r="G971" s="30" t="s">
        <v>1</v>
      </c>
      <c r="H971" s="26">
        <f>H972</f>
        <v>149808720</v>
      </c>
      <c r="I971" s="26">
        <f t="shared" ref="I971:R971" si="419">I972</f>
        <v>1937511</v>
      </c>
      <c r="J971" s="26">
        <f t="shared" si="419"/>
        <v>56062404</v>
      </c>
      <c r="K971" s="26">
        <f t="shared" si="419"/>
        <v>580833</v>
      </c>
      <c r="L971" s="26">
        <f t="shared" si="419"/>
        <v>67097689</v>
      </c>
      <c r="M971" s="26">
        <f t="shared" si="419"/>
        <v>13132556</v>
      </c>
      <c r="N971" s="26">
        <f t="shared" si="419"/>
        <v>0</v>
      </c>
      <c r="O971" s="26">
        <f t="shared" si="419"/>
        <v>6846140</v>
      </c>
      <c r="P971" s="27">
        <f t="shared" si="419"/>
        <v>18007058.498497918</v>
      </c>
      <c r="Q971" s="26">
        <f t="shared" si="419"/>
        <v>19265951.945962843</v>
      </c>
      <c r="R971" s="26">
        <f t="shared" si="419"/>
        <v>20594907.678219385</v>
      </c>
    </row>
    <row r="972" spans="1:18" s="31" customFormat="1" x14ac:dyDescent="0.25">
      <c r="A972" s="29"/>
      <c r="B972" s="32"/>
      <c r="C972" s="33"/>
      <c r="D972" s="34"/>
      <c r="E972" s="23" t="s">
        <v>907</v>
      </c>
      <c r="F972" s="24"/>
      <c r="G972" s="30" t="s">
        <v>1</v>
      </c>
      <c r="H972" s="26">
        <f>SUM(H973:H974)</f>
        <v>149808720</v>
      </c>
      <c r="I972" s="26">
        <f t="shared" ref="I972:R972" si="420">SUM(I973:I974)</f>
        <v>1937511</v>
      </c>
      <c r="J972" s="26">
        <f t="shared" si="420"/>
        <v>56062404</v>
      </c>
      <c r="K972" s="26">
        <f t="shared" si="420"/>
        <v>580833</v>
      </c>
      <c r="L972" s="26">
        <f t="shared" si="420"/>
        <v>67097689</v>
      </c>
      <c r="M972" s="26">
        <f t="shared" si="420"/>
        <v>13132556</v>
      </c>
      <c r="N972" s="26">
        <f t="shared" si="420"/>
        <v>0</v>
      </c>
      <c r="O972" s="26">
        <f t="shared" si="420"/>
        <v>6846140</v>
      </c>
      <c r="P972" s="27">
        <f t="shared" si="420"/>
        <v>18007058.498497918</v>
      </c>
      <c r="Q972" s="26">
        <f t="shared" si="420"/>
        <v>19265951.945962843</v>
      </c>
      <c r="R972" s="26">
        <f t="shared" si="420"/>
        <v>20594907.678219385</v>
      </c>
    </row>
    <row r="973" spans="1:18" s="31" customFormat="1" x14ac:dyDescent="0.25">
      <c r="A973" s="29"/>
      <c r="B973" s="32"/>
      <c r="C973" s="33"/>
      <c r="D973" s="34"/>
      <c r="E973" s="34"/>
      <c r="F973" s="24" t="s">
        <v>908</v>
      </c>
      <c r="G973" s="30" t="s">
        <v>909</v>
      </c>
      <c r="H973" s="35">
        <v>149808720</v>
      </c>
      <c r="I973" s="35">
        <v>1937511</v>
      </c>
      <c r="J973" s="35">
        <v>56062404</v>
      </c>
      <c r="K973" s="35">
        <v>580833</v>
      </c>
      <c r="L973" s="35">
        <v>67097689</v>
      </c>
      <c r="M973" s="35">
        <v>13132556</v>
      </c>
      <c r="N973" s="38">
        <v>0</v>
      </c>
      <c r="O973" s="35">
        <v>6846140</v>
      </c>
      <c r="P973" s="52">
        <f t="shared" ref="P973" si="421">((O973*3)+M973)/2*$P$2*$P$3</f>
        <v>18007058.498497918</v>
      </c>
      <c r="Q973" s="53">
        <f t="shared" ref="Q973" si="422">P973*$Q$2*$Q$3</f>
        <v>19265951.945962843</v>
      </c>
      <c r="R973" s="53">
        <f t="shared" ref="R973" si="423">Q973*$R$2*$R$3</f>
        <v>20594907.678219385</v>
      </c>
    </row>
    <row r="974" spans="1:18" s="31" customFormat="1" x14ac:dyDescent="0.25">
      <c r="A974" s="29"/>
      <c r="B974" s="32"/>
      <c r="C974" s="33"/>
      <c r="D974" s="34"/>
      <c r="E974" s="34"/>
      <c r="F974" s="24" t="s">
        <v>908</v>
      </c>
      <c r="G974" s="30" t="s">
        <v>903</v>
      </c>
      <c r="H974" s="38"/>
      <c r="I974" s="38"/>
      <c r="J974" s="38">
        <v>0</v>
      </c>
      <c r="K974" s="38">
        <v>0</v>
      </c>
      <c r="L974" s="38">
        <v>0</v>
      </c>
      <c r="M974" s="38">
        <v>0</v>
      </c>
      <c r="N974" s="38"/>
      <c r="O974" s="38"/>
      <c r="P974" s="58"/>
      <c r="Q974" s="59"/>
      <c r="R974" s="59"/>
    </row>
    <row r="975" spans="1:18" s="31" customFormat="1" x14ac:dyDescent="0.25">
      <c r="A975" s="29"/>
      <c r="B975" s="32"/>
      <c r="C975" s="33"/>
      <c r="D975" s="23" t="s">
        <v>910</v>
      </c>
      <c r="E975" s="23"/>
      <c r="F975" s="24"/>
      <c r="G975" s="30" t="s">
        <v>1</v>
      </c>
      <c r="H975" s="42">
        <f>H976</f>
        <v>0</v>
      </c>
      <c r="I975" s="42">
        <f t="shared" ref="I975:R975" si="424">I976</f>
        <v>0</v>
      </c>
      <c r="J975" s="26">
        <f t="shared" si="424"/>
        <v>0</v>
      </c>
      <c r="K975" s="26">
        <f t="shared" si="424"/>
        <v>0</v>
      </c>
      <c r="L975" s="26">
        <f t="shared" si="424"/>
        <v>520000000</v>
      </c>
      <c r="M975" s="26">
        <f t="shared" si="424"/>
        <v>0</v>
      </c>
      <c r="N975" s="26">
        <f t="shared" si="424"/>
        <v>362756957</v>
      </c>
      <c r="O975" s="26">
        <f t="shared" si="424"/>
        <v>0</v>
      </c>
      <c r="P975" s="27">
        <f t="shared" si="424"/>
        <v>300000000</v>
      </c>
      <c r="Q975" s="26">
        <f t="shared" si="424"/>
        <v>0</v>
      </c>
      <c r="R975" s="26">
        <f t="shared" si="424"/>
        <v>0</v>
      </c>
    </row>
    <row r="976" spans="1:18" s="31" customFormat="1" x14ac:dyDescent="0.25">
      <c r="A976" s="29"/>
      <c r="B976" s="32"/>
      <c r="C976" s="33"/>
      <c r="D976" s="34"/>
      <c r="E976" s="23" t="s">
        <v>911</v>
      </c>
      <c r="F976" s="24"/>
      <c r="G976" s="30" t="s">
        <v>1</v>
      </c>
      <c r="H976" s="42">
        <f>SUM(H977:H978)</f>
        <v>0</v>
      </c>
      <c r="I976" s="42">
        <f t="shared" ref="I976:R976" si="425">SUM(I977:I978)</f>
        <v>0</v>
      </c>
      <c r="J976" s="26">
        <f t="shared" si="425"/>
        <v>0</v>
      </c>
      <c r="K976" s="26">
        <f t="shared" si="425"/>
        <v>0</v>
      </c>
      <c r="L976" s="26">
        <f t="shared" si="425"/>
        <v>520000000</v>
      </c>
      <c r="M976" s="26">
        <f t="shared" si="425"/>
        <v>0</v>
      </c>
      <c r="N976" s="26">
        <f t="shared" si="425"/>
        <v>362756957</v>
      </c>
      <c r="O976" s="26">
        <f t="shared" si="425"/>
        <v>0</v>
      </c>
      <c r="P976" s="27">
        <f t="shared" si="425"/>
        <v>300000000</v>
      </c>
      <c r="Q976" s="26">
        <f t="shared" si="425"/>
        <v>0</v>
      </c>
      <c r="R976" s="26">
        <f t="shared" si="425"/>
        <v>0</v>
      </c>
    </row>
    <row r="977" spans="1:18" s="31" customFormat="1" x14ac:dyDescent="0.25">
      <c r="A977" s="29"/>
      <c r="B977" s="32"/>
      <c r="C977" s="33"/>
      <c r="D977" s="34"/>
      <c r="E977" s="34"/>
      <c r="F977" s="24" t="s">
        <v>912</v>
      </c>
      <c r="G977" s="30" t="s">
        <v>909</v>
      </c>
      <c r="H977" s="38"/>
      <c r="I977" s="38"/>
      <c r="J977" s="38"/>
      <c r="K977" s="38"/>
      <c r="L977" s="38"/>
      <c r="M977" s="38"/>
      <c r="N977" s="35">
        <v>362756957</v>
      </c>
      <c r="O977" s="38">
        <v>0</v>
      </c>
      <c r="P977" s="65">
        <v>300000000</v>
      </c>
      <c r="Q977" s="53"/>
      <c r="R977" s="59"/>
    </row>
    <row r="978" spans="1:18" s="31" customFormat="1" x14ac:dyDescent="0.25">
      <c r="A978" s="29"/>
      <c r="B978" s="32"/>
      <c r="C978" s="33"/>
      <c r="D978" s="34"/>
      <c r="E978" s="34"/>
      <c r="F978" s="24" t="s">
        <v>912</v>
      </c>
      <c r="G978" s="30" t="s">
        <v>913</v>
      </c>
      <c r="H978" s="38"/>
      <c r="I978" s="38"/>
      <c r="J978" s="38"/>
      <c r="K978" s="38"/>
      <c r="L978" s="35">
        <v>520000000</v>
      </c>
      <c r="M978" s="38">
        <v>0</v>
      </c>
      <c r="N978" s="38"/>
      <c r="O978" s="38"/>
      <c r="P978" s="58"/>
      <c r="Q978" s="59"/>
      <c r="R978" s="59"/>
    </row>
    <row r="979" spans="1:18" s="31" customFormat="1" x14ac:dyDescent="0.25">
      <c r="A979" s="29"/>
      <c r="B979" s="22" t="s">
        <v>914</v>
      </c>
      <c r="C979" s="22"/>
      <c r="D979" s="23"/>
      <c r="E979" s="23"/>
      <c r="F979" s="24"/>
      <c r="G979" s="30" t="s">
        <v>1</v>
      </c>
      <c r="H979" s="26">
        <f>H980</f>
        <v>101489420</v>
      </c>
      <c r="I979" s="26">
        <f t="shared" ref="I979:R981" si="426">I980</f>
        <v>88745172</v>
      </c>
      <c r="J979" s="26">
        <f t="shared" si="426"/>
        <v>78167000</v>
      </c>
      <c r="K979" s="26">
        <f t="shared" si="426"/>
        <v>51154751</v>
      </c>
      <c r="L979" s="26">
        <f t="shared" si="426"/>
        <v>80706535</v>
      </c>
      <c r="M979" s="26">
        <f t="shared" si="426"/>
        <v>140352597</v>
      </c>
      <c r="N979" s="26">
        <f t="shared" si="426"/>
        <v>210047570</v>
      </c>
      <c r="O979" s="26">
        <f t="shared" si="426"/>
        <v>3640425</v>
      </c>
      <c r="P979" s="27">
        <f t="shared" si="426"/>
        <v>156857146.21486551</v>
      </c>
      <c r="Q979" s="26">
        <f t="shared" si="426"/>
        <v>167823203.41817904</v>
      </c>
      <c r="R979" s="26">
        <f t="shared" si="426"/>
        <v>179399564.07836336</v>
      </c>
    </row>
    <row r="980" spans="1:18" s="31" customFormat="1" x14ac:dyDescent="0.25">
      <c r="A980" s="29"/>
      <c r="B980" s="32"/>
      <c r="C980" s="22" t="s">
        <v>915</v>
      </c>
      <c r="D980" s="23"/>
      <c r="E980" s="23"/>
      <c r="F980" s="24"/>
      <c r="G980" s="30" t="s">
        <v>1</v>
      </c>
      <c r="H980" s="26">
        <f>H981</f>
        <v>101489420</v>
      </c>
      <c r="I980" s="26">
        <f t="shared" si="426"/>
        <v>88745172</v>
      </c>
      <c r="J980" s="26">
        <f t="shared" si="426"/>
        <v>78167000</v>
      </c>
      <c r="K980" s="26">
        <f t="shared" si="426"/>
        <v>51154751</v>
      </c>
      <c r="L980" s="26">
        <f t="shared" si="426"/>
        <v>80706535</v>
      </c>
      <c r="M980" s="26">
        <f t="shared" si="426"/>
        <v>140352597</v>
      </c>
      <c r="N980" s="26">
        <f t="shared" si="426"/>
        <v>210047570</v>
      </c>
      <c r="O980" s="26">
        <f t="shared" si="426"/>
        <v>3640425</v>
      </c>
      <c r="P980" s="27">
        <f t="shared" si="426"/>
        <v>156857146.21486551</v>
      </c>
      <c r="Q980" s="26">
        <f t="shared" si="426"/>
        <v>167823203.41817904</v>
      </c>
      <c r="R980" s="26">
        <f t="shared" si="426"/>
        <v>179399564.07836336</v>
      </c>
    </row>
    <row r="981" spans="1:18" s="31" customFormat="1" x14ac:dyDescent="0.25">
      <c r="A981" s="29"/>
      <c r="B981" s="32"/>
      <c r="C981" s="33"/>
      <c r="D981" s="23" t="s">
        <v>916</v>
      </c>
      <c r="E981" s="23"/>
      <c r="F981" s="24"/>
      <c r="G981" s="30" t="s">
        <v>1</v>
      </c>
      <c r="H981" s="26">
        <f>H982</f>
        <v>101489420</v>
      </c>
      <c r="I981" s="26">
        <f t="shared" si="426"/>
        <v>88745172</v>
      </c>
      <c r="J981" s="26">
        <f t="shared" si="426"/>
        <v>78167000</v>
      </c>
      <c r="K981" s="26">
        <f t="shared" si="426"/>
        <v>51154751</v>
      </c>
      <c r="L981" s="26">
        <f t="shared" si="426"/>
        <v>80706535</v>
      </c>
      <c r="M981" s="26">
        <f t="shared" si="426"/>
        <v>140352597</v>
      </c>
      <c r="N981" s="26">
        <f t="shared" si="426"/>
        <v>210047570</v>
      </c>
      <c r="O981" s="26">
        <f t="shared" si="426"/>
        <v>3640425</v>
      </c>
      <c r="P981" s="27">
        <f t="shared" si="426"/>
        <v>156857146.21486551</v>
      </c>
      <c r="Q981" s="26">
        <f t="shared" si="426"/>
        <v>167823203.41817904</v>
      </c>
      <c r="R981" s="26">
        <f t="shared" si="426"/>
        <v>179399564.07836336</v>
      </c>
    </row>
    <row r="982" spans="1:18" s="31" customFormat="1" x14ac:dyDescent="0.25">
      <c r="A982" s="29"/>
      <c r="B982" s="32"/>
      <c r="C982" s="33"/>
      <c r="D982" s="34"/>
      <c r="E982" s="23" t="s">
        <v>917</v>
      </c>
      <c r="F982" s="24"/>
      <c r="G982" s="30" t="s">
        <v>1</v>
      </c>
      <c r="H982" s="26">
        <f>SUM(H983:H988)</f>
        <v>101489420</v>
      </c>
      <c r="I982" s="26">
        <f t="shared" ref="I982:R982" si="427">SUM(I983:I988)</f>
        <v>88745172</v>
      </c>
      <c r="J982" s="26">
        <f t="shared" si="427"/>
        <v>78167000</v>
      </c>
      <c r="K982" s="26">
        <f t="shared" si="427"/>
        <v>51154751</v>
      </c>
      <c r="L982" s="26">
        <f t="shared" si="427"/>
        <v>80706535</v>
      </c>
      <c r="M982" s="26">
        <f t="shared" si="427"/>
        <v>140352597</v>
      </c>
      <c r="N982" s="26">
        <f t="shared" si="427"/>
        <v>210047570</v>
      </c>
      <c r="O982" s="26">
        <f t="shared" si="427"/>
        <v>3640425</v>
      </c>
      <c r="P982" s="27">
        <f t="shared" si="427"/>
        <v>156857146.21486551</v>
      </c>
      <c r="Q982" s="26">
        <f t="shared" si="427"/>
        <v>167823203.41817904</v>
      </c>
      <c r="R982" s="26">
        <f t="shared" si="427"/>
        <v>179399564.07836336</v>
      </c>
    </row>
    <row r="983" spans="1:18" s="31" customFormat="1" x14ac:dyDescent="0.25">
      <c r="A983" s="29"/>
      <c r="B983" s="32"/>
      <c r="C983" s="33"/>
      <c r="D983" s="34"/>
      <c r="E983" s="34"/>
      <c r="F983" s="24" t="s">
        <v>918</v>
      </c>
      <c r="G983" s="30" t="s">
        <v>919</v>
      </c>
      <c r="H983" s="35">
        <v>55000</v>
      </c>
      <c r="I983" s="38">
        <v>0</v>
      </c>
      <c r="J983" s="38"/>
      <c r="K983" s="38"/>
      <c r="L983" s="38"/>
      <c r="M983" s="38"/>
      <c r="N983" s="38"/>
      <c r="O983" s="38"/>
      <c r="P983" s="58">
        <f>M983*$O$2*$O$3*$P$2*$P$3</f>
        <v>0</v>
      </c>
      <c r="Q983" s="59"/>
      <c r="R983" s="59"/>
    </row>
    <row r="984" spans="1:18" s="31" customFormat="1" x14ac:dyDescent="0.25">
      <c r="A984" s="29"/>
      <c r="B984" s="32"/>
      <c r="C984" s="33"/>
      <c r="D984" s="34"/>
      <c r="E984" s="34"/>
      <c r="F984" s="24" t="s">
        <v>918</v>
      </c>
      <c r="G984" s="30" t="s">
        <v>903</v>
      </c>
      <c r="H984" s="38"/>
      <c r="I984" s="38"/>
      <c r="J984" s="38">
        <v>0</v>
      </c>
      <c r="K984" s="35">
        <v>13631137</v>
      </c>
      <c r="L984" s="38"/>
      <c r="M984" s="38"/>
      <c r="N984" s="38"/>
      <c r="O984" s="38"/>
      <c r="P984" s="58">
        <f t="shared" ref="P984:P988" si="428">M984*$O$2*$O$3*$P$2*$P$3</f>
        <v>0</v>
      </c>
      <c r="Q984" s="59"/>
      <c r="R984" s="59"/>
    </row>
    <row r="985" spans="1:18" s="31" customFormat="1" x14ac:dyDescent="0.25">
      <c r="A985" s="29"/>
      <c r="B985" s="32"/>
      <c r="C985" s="33"/>
      <c r="D985" s="34"/>
      <c r="E985" s="34"/>
      <c r="F985" s="24" t="s">
        <v>920</v>
      </c>
      <c r="G985" s="30" t="s">
        <v>919</v>
      </c>
      <c r="H985" s="35">
        <v>6850643</v>
      </c>
      <c r="I985" s="35">
        <v>7239769</v>
      </c>
      <c r="J985" s="35">
        <v>7344588</v>
      </c>
      <c r="K985" s="35">
        <v>7245145</v>
      </c>
      <c r="L985" s="35">
        <v>10227267</v>
      </c>
      <c r="M985" s="35">
        <v>6138406</v>
      </c>
      <c r="N985" s="35">
        <v>7295739</v>
      </c>
      <c r="O985" s="35">
        <v>1576794</v>
      </c>
      <c r="P985" s="53">
        <f>M985*$O$2*$O$3*$P$2*$P$3</f>
        <v>6860242.4753722772</v>
      </c>
      <c r="Q985" s="53">
        <f t="shared" ref="Q985:Q987" si="429">P985*$Q$2*$Q$3</f>
        <v>7339849.6416947013</v>
      </c>
      <c r="R985" s="53">
        <f t="shared" ref="R985:R987" si="430">Q985*$R$2*$R$3</f>
        <v>7846148.8000539821</v>
      </c>
    </row>
    <row r="986" spans="1:18" s="31" customFormat="1" x14ac:dyDescent="0.25">
      <c r="A986" s="29"/>
      <c r="B986" s="32"/>
      <c r="C986" s="33"/>
      <c r="D986" s="34"/>
      <c r="E986" s="34"/>
      <c r="F986" s="24" t="s">
        <v>921</v>
      </c>
      <c r="G986" s="30" t="s">
        <v>919</v>
      </c>
      <c r="H986" s="35">
        <v>93783777</v>
      </c>
      <c r="I986" s="35">
        <v>80011464</v>
      </c>
      <c r="J986" s="35">
        <v>70000000</v>
      </c>
      <c r="K986" s="35">
        <v>28298190</v>
      </c>
      <c r="L986" s="35">
        <v>68607712</v>
      </c>
      <c r="M986" s="35">
        <v>131850316</v>
      </c>
      <c r="N986" s="35">
        <v>200000000</v>
      </c>
      <c r="O986" s="35">
        <v>1698672</v>
      </c>
      <c r="P986" s="53">
        <f t="shared" si="428"/>
        <v>147355052.47037375</v>
      </c>
      <c r="Q986" s="53">
        <f t="shared" si="429"/>
        <v>157656807.75268582</v>
      </c>
      <c r="R986" s="53">
        <f t="shared" si="430"/>
        <v>168531895.52306223</v>
      </c>
    </row>
    <row r="987" spans="1:18" s="31" customFormat="1" ht="21" x14ac:dyDescent="0.25">
      <c r="A987" s="29"/>
      <c r="B987" s="32"/>
      <c r="C987" s="33"/>
      <c r="D987" s="34"/>
      <c r="E987" s="34"/>
      <c r="F987" s="24" t="s">
        <v>922</v>
      </c>
      <c r="G987" s="30" t="s">
        <v>919</v>
      </c>
      <c r="H987" s="35">
        <v>700000</v>
      </c>
      <c r="I987" s="35">
        <v>1493939</v>
      </c>
      <c r="J987" s="35">
        <v>822412</v>
      </c>
      <c r="K987" s="35">
        <v>1980279</v>
      </c>
      <c r="L987" s="35">
        <v>1871556</v>
      </c>
      <c r="M987" s="35">
        <v>2363875</v>
      </c>
      <c r="N987" s="35">
        <v>2751831</v>
      </c>
      <c r="O987" s="35">
        <v>364959</v>
      </c>
      <c r="P987" s="53">
        <f t="shared" si="428"/>
        <v>2641851.2691194825</v>
      </c>
      <c r="Q987" s="53">
        <f t="shared" si="429"/>
        <v>2826546.0237985342</v>
      </c>
      <c r="R987" s="53">
        <f t="shared" si="430"/>
        <v>3021519.7552471454</v>
      </c>
    </row>
    <row r="988" spans="1:18" s="31" customFormat="1" ht="21" x14ac:dyDescent="0.25">
      <c r="A988" s="29"/>
      <c r="B988" s="32"/>
      <c r="C988" s="33"/>
      <c r="D988" s="34"/>
      <c r="E988" s="34"/>
      <c r="F988" s="24" t="s">
        <v>923</v>
      </c>
      <c r="G988" s="30" t="s">
        <v>924</v>
      </c>
      <c r="H988" s="35">
        <v>100000</v>
      </c>
      <c r="I988" s="38">
        <v>0</v>
      </c>
      <c r="J988" s="38"/>
      <c r="K988" s="38"/>
      <c r="L988" s="38"/>
      <c r="M988" s="38"/>
      <c r="N988" s="38"/>
      <c r="O988" s="38"/>
      <c r="P988" s="58">
        <f t="shared" si="428"/>
        <v>0</v>
      </c>
      <c r="Q988" s="59"/>
      <c r="R988" s="59"/>
    </row>
    <row r="989" spans="1:18" s="31" customFormat="1" x14ac:dyDescent="0.25">
      <c r="A989" s="29"/>
      <c r="B989" s="22" t="s">
        <v>925</v>
      </c>
      <c r="C989" s="22"/>
      <c r="D989" s="23"/>
      <c r="E989" s="23"/>
      <c r="F989" s="24"/>
      <c r="G989" s="30" t="s">
        <v>1</v>
      </c>
      <c r="H989" s="26">
        <f>H990+H997</f>
        <v>1162032403</v>
      </c>
      <c r="I989" s="26">
        <f t="shared" ref="I989:R989" si="431">I990+I997</f>
        <v>393635377</v>
      </c>
      <c r="J989" s="26">
        <f t="shared" si="431"/>
        <v>1514872903</v>
      </c>
      <c r="K989" s="26">
        <f t="shared" si="431"/>
        <v>58349146</v>
      </c>
      <c r="L989" s="26">
        <f t="shared" si="431"/>
        <v>512791196</v>
      </c>
      <c r="M989" s="26">
        <f t="shared" si="431"/>
        <v>149352485</v>
      </c>
      <c r="N989" s="26">
        <f t="shared" si="431"/>
        <v>464753899</v>
      </c>
      <c r="O989" s="26">
        <f t="shared" si="431"/>
        <v>33682266</v>
      </c>
      <c r="P989" s="27">
        <f t="shared" si="431"/>
        <v>165490617.15079066</v>
      </c>
      <c r="Q989" s="26">
        <f t="shared" si="431"/>
        <v>123510340.47629912</v>
      </c>
      <c r="R989" s="26">
        <f t="shared" si="431"/>
        <v>132030022.00718401</v>
      </c>
    </row>
    <row r="990" spans="1:18" s="31" customFormat="1" x14ac:dyDescent="0.25">
      <c r="A990" s="29"/>
      <c r="B990" s="32"/>
      <c r="C990" s="22" t="s">
        <v>926</v>
      </c>
      <c r="D990" s="23"/>
      <c r="E990" s="23"/>
      <c r="F990" s="24"/>
      <c r="G990" s="30" t="s">
        <v>1</v>
      </c>
      <c r="H990" s="26">
        <f>H991</f>
        <v>28400652</v>
      </c>
      <c r="I990" s="26">
        <f t="shared" ref="I990:R990" si="432">I991</f>
        <v>0</v>
      </c>
      <c r="J990" s="26">
        <f t="shared" si="432"/>
        <v>0</v>
      </c>
      <c r="K990" s="26">
        <f t="shared" si="432"/>
        <v>0</v>
      </c>
      <c r="L990" s="26">
        <f t="shared" si="432"/>
        <v>0</v>
      </c>
      <c r="M990" s="26">
        <f t="shared" si="432"/>
        <v>44784444</v>
      </c>
      <c r="N990" s="26">
        <f t="shared" si="432"/>
        <v>0</v>
      </c>
      <c r="O990" s="26">
        <f t="shared" si="432"/>
        <v>0</v>
      </c>
      <c r="P990" s="27">
        <f t="shared" si="432"/>
        <v>50050802.270936653</v>
      </c>
      <c r="Q990" s="26">
        <f t="shared" si="432"/>
        <v>0</v>
      </c>
      <c r="R990" s="26">
        <f t="shared" si="432"/>
        <v>0</v>
      </c>
    </row>
    <row r="991" spans="1:18" s="31" customFormat="1" x14ac:dyDescent="0.25">
      <c r="A991" s="29"/>
      <c r="B991" s="32"/>
      <c r="C991" s="33"/>
      <c r="D991" s="23" t="s">
        <v>927</v>
      </c>
      <c r="E991" s="23"/>
      <c r="F991" s="24"/>
      <c r="G991" s="30" t="s">
        <v>1</v>
      </c>
      <c r="H991" s="26">
        <f>H992+H994</f>
        <v>28400652</v>
      </c>
      <c r="I991" s="26">
        <f t="shared" ref="I991:R991" si="433">I992+I994</f>
        <v>0</v>
      </c>
      <c r="J991" s="26">
        <f t="shared" si="433"/>
        <v>0</v>
      </c>
      <c r="K991" s="26">
        <f t="shared" si="433"/>
        <v>0</v>
      </c>
      <c r="L991" s="26">
        <f t="shared" si="433"/>
        <v>0</v>
      </c>
      <c r="M991" s="26">
        <f t="shared" si="433"/>
        <v>44784444</v>
      </c>
      <c r="N991" s="26">
        <f t="shared" si="433"/>
        <v>0</v>
      </c>
      <c r="O991" s="26">
        <f t="shared" si="433"/>
        <v>0</v>
      </c>
      <c r="P991" s="27">
        <f t="shared" si="433"/>
        <v>50050802.270936653</v>
      </c>
      <c r="Q991" s="26">
        <f t="shared" si="433"/>
        <v>0</v>
      </c>
      <c r="R991" s="26">
        <f t="shared" si="433"/>
        <v>0</v>
      </c>
    </row>
    <row r="992" spans="1:18" s="31" customFormat="1" x14ac:dyDescent="0.25">
      <c r="A992" s="29"/>
      <c r="B992" s="32"/>
      <c r="C992" s="33"/>
      <c r="D992" s="34"/>
      <c r="E992" s="23" t="s">
        <v>928</v>
      </c>
      <c r="F992" s="24"/>
      <c r="G992" s="30" t="s">
        <v>1</v>
      </c>
      <c r="H992" s="26">
        <f>H993</f>
        <v>6626152</v>
      </c>
      <c r="I992" s="26">
        <f t="shared" ref="I992:R992" si="434">I993</f>
        <v>0</v>
      </c>
      <c r="J992" s="26">
        <f t="shared" si="434"/>
        <v>0</v>
      </c>
      <c r="K992" s="26">
        <f t="shared" si="434"/>
        <v>0</v>
      </c>
      <c r="L992" s="26">
        <f t="shared" si="434"/>
        <v>0</v>
      </c>
      <c r="M992" s="26">
        <f t="shared" si="434"/>
        <v>0</v>
      </c>
      <c r="N992" s="26">
        <f t="shared" si="434"/>
        <v>0</v>
      </c>
      <c r="O992" s="26">
        <f t="shared" si="434"/>
        <v>0</v>
      </c>
      <c r="P992" s="27">
        <f t="shared" si="434"/>
        <v>0</v>
      </c>
      <c r="Q992" s="26">
        <f t="shared" si="434"/>
        <v>0</v>
      </c>
      <c r="R992" s="26">
        <f t="shared" si="434"/>
        <v>0</v>
      </c>
    </row>
    <row r="993" spans="1:18" s="31" customFormat="1" x14ac:dyDescent="0.25">
      <c r="A993" s="29"/>
      <c r="B993" s="32"/>
      <c r="C993" s="33"/>
      <c r="D993" s="34"/>
      <c r="E993" s="34"/>
      <c r="F993" s="24" t="s">
        <v>929</v>
      </c>
      <c r="G993" s="30" t="s">
        <v>263</v>
      </c>
      <c r="H993" s="35">
        <v>6626152</v>
      </c>
      <c r="I993" s="38">
        <v>0</v>
      </c>
      <c r="J993" s="38"/>
      <c r="K993" s="38"/>
      <c r="L993" s="38"/>
      <c r="M993" s="38"/>
      <c r="N993" s="38"/>
      <c r="O993" s="38"/>
      <c r="P993" s="58">
        <f t="shared" ref="P993" si="435">M993*$O$2*$O$3*$P$2*$P$3</f>
        <v>0</v>
      </c>
      <c r="Q993" s="59"/>
      <c r="R993" s="59"/>
    </row>
    <row r="994" spans="1:18" s="31" customFormat="1" x14ac:dyDescent="0.25">
      <c r="A994" s="29"/>
      <c r="B994" s="32"/>
      <c r="C994" s="33"/>
      <c r="D994" s="34"/>
      <c r="E994" s="23" t="s">
        <v>930</v>
      </c>
      <c r="F994" s="24"/>
      <c r="G994" s="30" t="s">
        <v>1</v>
      </c>
      <c r="H994" s="26">
        <f>SUM(H995:H996)</f>
        <v>21774500</v>
      </c>
      <c r="I994" s="26">
        <f t="shared" ref="I994:R994" si="436">SUM(I995:I996)</f>
        <v>0</v>
      </c>
      <c r="J994" s="26">
        <f t="shared" si="436"/>
        <v>0</v>
      </c>
      <c r="K994" s="26">
        <f t="shared" si="436"/>
        <v>0</v>
      </c>
      <c r="L994" s="26">
        <f t="shared" si="436"/>
        <v>0</v>
      </c>
      <c r="M994" s="26">
        <f t="shared" si="436"/>
        <v>44784444</v>
      </c>
      <c r="N994" s="26">
        <f t="shared" si="436"/>
        <v>0</v>
      </c>
      <c r="O994" s="26">
        <f t="shared" si="436"/>
        <v>0</v>
      </c>
      <c r="P994" s="27">
        <f t="shared" si="436"/>
        <v>50050802.270936653</v>
      </c>
      <c r="Q994" s="26">
        <f t="shared" si="436"/>
        <v>0</v>
      </c>
      <c r="R994" s="26">
        <f t="shared" si="436"/>
        <v>0</v>
      </c>
    </row>
    <row r="995" spans="1:18" s="31" customFormat="1" x14ac:dyDescent="0.25">
      <c r="A995" s="29"/>
      <c r="B995" s="32"/>
      <c r="C995" s="33"/>
      <c r="D995" s="34"/>
      <c r="E995" s="34"/>
      <c r="F995" s="24" t="s">
        <v>931</v>
      </c>
      <c r="G995" s="30" t="s">
        <v>64</v>
      </c>
      <c r="H995" s="35">
        <v>21774500</v>
      </c>
      <c r="I995" s="38">
        <v>0</v>
      </c>
      <c r="J995" s="38"/>
      <c r="K995" s="38"/>
      <c r="L995" s="38"/>
      <c r="M995" s="38"/>
      <c r="N995" s="38"/>
      <c r="O995" s="38"/>
      <c r="P995" s="58">
        <f t="shared" ref="P995:P996" si="437">M995*$O$2*$O$3*$P$2*$P$3</f>
        <v>0</v>
      </c>
      <c r="Q995" s="59"/>
      <c r="R995" s="59"/>
    </row>
    <row r="996" spans="1:18" s="31" customFormat="1" x14ac:dyDescent="0.25">
      <c r="A996" s="29"/>
      <c r="B996" s="32"/>
      <c r="C996" s="33"/>
      <c r="D996" s="34"/>
      <c r="E996" s="34"/>
      <c r="F996" s="24" t="s">
        <v>931</v>
      </c>
      <c r="G996" s="30" t="s">
        <v>155</v>
      </c>
      <c r="H996" s="38"/>
      <c r="I996" s="38"/>
      <c r="J996" s="38"/>
      <c r="K996" s="38"/>
      <c r="L996" s="38">
        <v>0</v>
      </c>
      <c r="M996" s="35">
        <v>44784444</v>
      </c>
      <c r="N996" s="38"/>
      <c r="O996" s="38"/>
      <c r="P996" s="35">
        <f t="shared" si="437"/>
        <v>50050802.270936653</v>
      </c>
      <c r="Q996" s="59"/>
      <c r="R996" s="59"/>
    </row>
    <row r="997" spans="1:18" s="31" customFormat="1" x14ac:dyDescent="0.25">
      <c r="A997" s="29"/>
      <c r="B997" s="32"/>
      <c r="C997" s="22" t="s">
        <v>932</v>
      </c>
      <c r="D997" s="23"/>
      <c r="E997" s="23"/>
      <c r="F997" s="24"/>
      <c r="G997" s="30" t="s">
        <v>1</v>
      </c>
      <c r="H997" s="26">
        <f>H998+H1028</f>
        <v>1133631751</v>
      </c>
      <c r="I997" s="26">
        <f t="shared" ref="I997:R997" si="438">I998+I1028</f>
        <v>393635377</v>
      </c>
      <c r="J997" s="26">
        <f t="shared" si="438"/>
        <v>1514872903</v>
      </c>
      <c r="K997" s="26">
        <f t="shared" si="438"/>
        <v>58349146</v>
      </c>
      <c r="L997" s="26">
        <f t="shared" si="438"/>
        <v>512791196</v>
      </c>
      <c r="M997" s="26">
        <f t="shared" si="438"/>
        <v>104568041</v>
      </c>
      <c r="N997" s="26">
        <f t="shared" si="438"/>
        <v>464753899</v>
      </c>
      <c r="O997" s="26">
        <f t="shared" si="438"/>
        <v>33682266</v>
      </c>
      <c r="P997" s="27">
        <f t="shared" si="438"/>
        <v>115439814.87985401</v>
      </c>
      <c r="Q997" s="26">
        <f t="shared" si="438"/>
        <v>123510340.47629912</v>
      </c>
      <c r="R997" s="26">
        <f t="shared" si="438"/>
        <v>132030022.00718401</v>
      </c>
    </row>
    <row r="998" spans="1:18" s="31" customFormat="1" x14ac:dyDescent="0.25">
      <c r="A998" s="29"/>
      <c r="B998" s="32"/>
      <c r="C998" s="33"/>
      <c r="D998" s="23" t="s">
        <v>933</v>
      </c>
      <c r="E998" s="23"/>
      <c r="F998" s="24"/>
      <c r="G998" s="30" t="s">
        <v>1</v>
      </c>
      <c r="H998" s="26">
        <f>H999+H1002+H1004+H1006+H1010+H1012+H1015+H1017+H1019+H1022</f>
        <v>585189660</v>
      </c>
      <c r="I998" s="26">
        <f t="shared" ref="I998:R998" si="439">I999+I1002+I1004+I1006+I1010+I1012+I1015+I1017+I1019+I1022</f>
        <v>393635377</v>
      </c>
      <c r="J998" s="26">
        <f t="shared" si="439"/>
        <v>1349111327</v>
      </c>
      <c r="K998" s="26">
        <f t="shared" si="439"/>
        <v>58349146</v>
      </c>
      <c r="L998" s="26">
        <f t="shared" si="439"/>
        <v>344265743</v>
      </c>
      <c r="M998" s="26">
        <f t="shared" si="439"/>
        <v>104568041</v>
      </c>
      <c r="N998" s="26">
        <f t="shared" si="439"/>
        <v>317824120</v>
      </c>
      <c r="O998" s="26">
        <f t="shared" si="439"/>
        <v>33682266</v>
      </c>
      <c r="P998" s="26">
        <f t="shared" si="439"/>
        <v>115439814.87985401</v>
      </c>
      <c r="Q998" s="26">
        <f t="shared" si="439"/>
        <v>123510340.47629912</v>
      </c>
      <c r="R998" s="26">
        <f t="shared" si="439"/>
        <v>132030022.00718401</v>
      </c>
    </row>
    <row r="999" spans="1:18" s="31" customFormat="1" x14ac:dyDescent="0.25">
      <c r="A999" s="29"/>
      <c r="B999" s="32"/>
      <c r="C999" s="33"/>
      <c r="D999" s="34"/>
      <c r="E999" s="23" t="s">
        <v>934</v>
      </c>
      <c r="F999" s="24"/>
      <c r="G999" s="30" t="s">
        <v>1</v>
      </c>
      <c r="H999" s="26">
        <f>SUM(H1000:H1001)</f>
        <v>2489809</v>
      </c>
      <c r="I999" s="26">
        <f t="shared" ref="I999:R999" si="440">SUM(I1000:I1001)</f>
        <v>0</v>
      </c>
      <c r="J999" s="26">
        <f t="shared" si="440"/>
        <v>900000</v>
      </c>
      <c r="K999" s="26">
        <f t="shared" si="440"/>
        <v>0</v>
      </c>
      <c r="L999" s="26">
        <f t="shared" si="440"/>
        <v>0</v>
      </c>
      <c r="M999" s="26">
        <f t="shared" si="440"/>
        <v>0</v>
      </c>
      <c r="N999" s="26">
        <f t="shared" si="440"/>
        <v>0</v>
      </c>
      <c r="O999" s="26">
        <f t="shared" si="440"/>
        <v>0</v>
      </c>
      <c r="P999" s="27">
        <f t="shared" si="440"/>
        <v>0</v>
      </c>
      <c r="Q999" s="26">
        <f t="shared" si="440"/>
        <v>0</v>
      </c>
      <c r="R999" s="26">
        <f t="shared" si="440"/>
        <v>0</v>
      </c>
    </row>
    <row r="1000" spans="1:18" s="31" customFormat="1" x14ac:dyDescent="0.25">
      <c r="A1000" s="29"/>
      <c r="B1000" s="32"/>
      <c r="C1000" s="33"/>
      <c r="D1000" s="34"/>
      <c r="E1000" s="34"/>
      <c r="F1000" s="24" t="s">
        <v>935</v>
      </c>
      <c r="G1000" s="30" t="s">
        <v>64</v>
      </c>
      <c r="H1000" s="35">
        <v>2489809</v>
      </c>
      <c r="I1000" s="38">
        <v>0</v>
      </c>
      <c r="J1000" s="38"/>
      <c r="K1000" s="38"/>
      <c r="L1000" s="38"/>
      <c r="M1000" s="38"/>
      <c r="N1000" s="38"/>
      <c r="O1000" s="38"/>
      <c r="P1000" s="58">
        <f t="shared" ref="P1000:P1001" si="441">M1000*$O$2*$O$3*$P$2*$P$3</f>
        <v>0</v>
      </c>
      <c r="Q1000" s="59"/>
      <c r="R1000" s="59"/>
    </row>
    <row r="1001" spans="1:18" s="31" customFormat="1" x14ac:dyDescent="0.25">
      <c r="A1001" s="29"/>
      <c r="B1001" s="32"/>
      <c r="C1001" s="33"/>
      <c r="D1001" s="34"/>
      <c r="E1001" s="34"/>
      <c r="F1001" s="24" t="s">
        <v>935</v>
      </c>
      <c r="G1001" s="30" t="s">
        <v>298</v>
      </c>
      <c r="H1001" s="38"/>
      <c r="I1001" s="38"/>
      <c r="J1001" s="35">
        <v>900000</v>
      </c>
      <c r="K1001" s="38">
        <v>0</v>
      </c>
      <c r="L1001" s="38"/>
      <c r="M1001" s="38"/>
      <c r="N1001" s="38"/>
      <c r="O1001" s="38"/>
      <c r="P1001" s="58">
        <f t="shared" si="441"/>
        <v>0</v>
      </c>
      <c r="Q1001" s="59"/>
      <c r="R1001" s="59"/>
    </row>
    <row r="1002" spans="1:18" s="31" customFormat="1" x14ac:dyDescent="0.25">
      <c r="A1002" s="29"/>
      <c r="B1002" s="32"/>
      <c r="C1002" s="33"/>
      <c r="D1002" s="34"/>
      <c r="E1002" s="23" t="s">
        <v>936</v>
      </c>
      <c r="F1002" s="24"/>
      <c r="G1002" s="30" t="s">
        <v>1</v>
      </c>
      <c r="H1002" s="26">
        <f>H1003</f>
        <v>0</v>
      </c>
      <c r="I1002" s="26">
        <f t="shared" ref="I1002:R1002" si="442">I1003</f>
        <v>1805333</v>
      </c>
      <c r="J1002" s="26">
        <f t="shared" si="442"/>
        <v>0</v>
      </c>
      <c r="K1002" s="26">
        <f t="shared" si="442"/>
        <v>588213</v>
      </c>
      <c r="L1002" s="26">
        <f t="shared" si="442"/>
        <v>0</v>
      </c>
      <c r="M1002" s="26">
        <f t="shared" si="442"/>
        <v>4152241</v>
      </c>
      <c r="N1002" s="26">
        <f t="shared" si="442"/>
        <v>0</v>
      </c>
      <c r="O1002" s="26">
        <f t="shared" si="442"/>
        <v>143308</v>
      </c>
      <c r="P1002" s="27">
        <f t="shared" si="442"/>
        <v>4640517.4366410859</v>
      </c>
      <c r="Q1002" s="26">
        <f t="shared" si="442"/>
        <v>4964941.1616110187</v>
      </c>
      <c r="R1002" s="26">
        <f t="shared" si="442"/>
        <v>5307420.3204683661</v>
      </c>
    </row>
    <row r="1003" spans="1:18" s="31" customFormat="1" x14ac:dyDescent="0.25">
      <c r="A1003" s="29"/>
      <c r="B1003" s="32"/>
      <c r="C1003" s="33"/>
      <c r="D1003" s="34"/>
      <c r="E1003" s="34"/>
      <c r="F1003" s="24" t="s">
        <v>937</v>
      </c>
      <c r="G1003" s="30" t="s">
        <v>64</v>
      </c>
      <c r="H1003" s="38">
        <v>0</v>
      </c>
      <c r="I1003" s="35">
        <v>1805333</v>
      </c>
      <c r="J1003" s="38">
        <v>0</v>
      </c>
      <c r="K1003" s="35">
        <v>588213</v>
      </c>
      <c r="L1003" s="38">
        <v>0</v>
      </c>
      <c r="M1003" s="35">
        <v>4152241</v>
      </c>
      <c r="N1003" s="38">
        <v>0</v>
      </c>
      <c r="O1003" s="35">
        <v>143308</v>
      </c>
      <c r="P1003" s="26">
        <f t="shared" ref="P1003" si="443">M1003*$O$2*$O$3*$P$2*$P$3</f>
        <v>4640517.4366410859</v>
      </c>
      <c r="Q1003" s="35">
        <f t="shared" ref="Q1003" si="444">P1003*$Q$2*$Q$3</f>
        <v>4964941.1616110187</v>
      </c>
      <c r="R1003" s="35">
        <f t="shared" ref="R1003" si="445">Q1003*$R$2*$R$3</f>
        <v>5307420.3204683661</v>
      </c>
    </row>
    <row r="1004" spans="1:18" s="31" customFormat="1" x14ac:dyDescent="0.25">
      <c r="A1004" s="29"/>
      <c r="B1004" s="32"/>
      <c r="C1004" s="33"/>
      <c r="D1004" s="34"/>
      <c r="E1004" s="23" t="s">
        <v>938</v>
      </c>
      <c r="F1004" s="24"/>
      <c r="G1004" s="30" t="s">
        <v>1</v>
      </c>
      <c r="H1004" s="26">
        <f>H1005</f>
        <v>17311333</v>
      </c>
      <c r="I1004" s="26">
        <f t="shared" ref="I1004:R1004" si="446">I1005</f>
        <v>0</v>
      </c>
      <c r="J1004" s="26">
        <f t="shared" si="446"/>
        <v>0</v>
      </c>
      <c r="K1004" s="26">
        <f t="shared" si="446"/>
        <v>0</v>
      </c>
      <c r="L1004" s="26">
        <f t="shared" si="446"/>
        <v>19032000</v>
      </c>
      <c r="M1004" s="26">
        <f t="shared" si="446"/>
        <v>0</v>
      </c>
      <c r="N1004" s="26">
        <f t="shared" si="446"/>
        <v>19032000</v>
      </c>
      <c r="O1004" s="26">
        <f t="shared" si="446"/>
        <v>0</v>
      </c>
      <c r="P1004" s="27">
        <f t="shared" si="446"/>
        <v>0</v>
      </c>
      <c r="Q1004" s="26">
        <f t="shared" si="446"/>
        <v>0</v>
      </c>
      <c r="R1004" s="26">
        <f t="shared" si="446"/>
        <v>0</v>
      </c>
    </row>
    <row r="1005" spans="1:18" s="31" customFormat="1" x14ac:dyDescent="0.25">
      <c r="A1005" s="29"/>
      <c r="B1005" s="32"/>
      <c r="C1005" s="33"/>
      <c r="D1005" s="34"/>
      <c r="E1005" s="34"/>
      <c r="F1005" s="24" t="s">
        <v>939</v>
      </c>
      <c r="G1005" s="30" t="s">
        <v>64</v>
      </c>
      <c r="H1005" s="35">
        <v>17311333</v>
      </c>
      <c r="I1005" s="38">
        <v>0</v>
      </c>
      <c r="J1005" s="38"/>
      <c r="K1005" s="38"/>
      <c r="L1005" s="35">
        <v>19032000</v>
      </c>
      <c r="M1005" s="38">
        <v>0</v>
      </c>
      <c r="N1005" s="35">
        <v>19032000</v>
      </c>
      <c r="O1005" s="38">
        <v>0</v>
      </c>
      <c r="P1005" s="58">
        <f t="shared" ref="P1005" si="447">M1005*$O$2*$O$3*$P$2*$P$3</f>
        <v>0</v>
      </c>
      <c r="Q1005" s="53"/>
      <c r="R1005" s="59"/>
    </row>
    <row r="1006" spans="1:18" s="31" customFormat="1" x14ac:dyDescent="0.25">
      <c r="A1006" s="29"/>
      <c r="B1006" s="32"/>
      <c r="C1006" s="33"/>
      <c r="D1006" s="34"/>
      <c r="E1006" s="23" t="s">
        <v>940</v>
      </c>
      <c r="F1006" s="24"/>
      <c r="G1006" s="30" t="s">
        <v>1</v>
      </c>
      <c r="H1006" s="26">
        <f>SUM(H1007:H1009)</f>
        <v>75500000</v>
      </c>
      <c r="I1006" s="26">
        <f t="shared" ref="I1006:R1006" si="448">SUM(I1007:I1009)</f>
        <v>0</v>
      </c>
      <c r="J1006" s="26">
        <f t="shared" si="448"/>
        <v>1001190000</v>
      </c>
      <c r="K1006" s="26">
        <f t="shared" si="448"/>
        <v>0</v>
      </c>
      <c r="L1006" s="26">
        <f t="shared" si="448"/>
        <v>0</v>
      </c>
      <c r="M1006" s="26">
        <f t="shared" si="448"/>
        <v>0</v>
      </c>
      <c r="N1006" s="26">
        <f t="shared" si="448"/>
        <v>0</v>
      </c>
      <c r="O1006" s="26">
        <f t="shared" si="448"/>
        <v>0</v>
      </c>
      <c r="P1006" s="27">
        <f t="shared" si="448"/>
        <v>0</v>
      </c>
      <c r="Q1006" s="26">
        <f t="shared" si="448"/>
        <v>0</v>
      </c>
      <c r="R1006" s="26">
        <f t="shared" si="448"/>
        <v>0</v>
      </c>
    </row>
    <row r="1007" spans="1:18" s="31" customFormat="1" ht="21" x14ac:dyDescent="0.25">
      <c r="A1007" s="29"/>
      <c r="B1007" s="32"/>
      <c r="C1007" s="33"/>
      <c r="D1007" s="34"/>
      <c r="E1007" s="34"/>
      <c r="F1007" s="24" t="s">
        <v>941</v>
      </c>
      <c r="G1007" s="30" t="s">
        <v>64</v>
      </c>
      <c r="H1007" s="38"/>
      <c r="I1007" s="38"/>
      <c r="J1007" s="35">
        <v>705000000</v>
      </c>
      <c r="K1007" s="38">
        <v>0</v>
      </c>
      <c r="L1007" s="38"/>
      <c r="M1007" s="38"/>
      <c r="N1007" s="38"/>
      <c r="O1007" s="38"/>
      <c r="P1007" s="58">
        <f t="shared" ref="P1007:P1009" si="449">M1007*$O$2*$O$3*$P$2*$P$3</f>
        <v>0</v>
      </c>
      <c r="Q1007" s="59"/>
      <c r="R1007" s="59"/>
    </row>
    <row r="1008" spans="1:18" s="31" customFormat="1" ht="21" x14ac:dyDescent="0.25">
      <c r="A1008" s="29"/>
      <c r="B1008" s="32"/>
      <c r="C1008" s="33"/>
      <c r="D1008" s="34"/>
      <c r="E1008" s="34"/>
      <c r="F1008" s="24" t="s">
        <v>941</v>
      </c>
      <c r="G1008" s="30" t="s">
        <v>296</v>
      </c>
      <c r="H1008" s="38">
        <v>0</v>
      </c>
      <c r="I1008" s="38">
        <v>0</v>
      </c>
      <c r="J1008" s="38">
        <v>0</v>
      </c>
      <c r="K1008" s="38">
        <v>0</v>
      </c>
      <c r="L1008" s="38"/>
      <c r="M1008" s="38"/>
      <c r="N1008" s="38"/>
      <c r="O1008" s="38"/>
      <c r="P1008" s="58">
        <f t="shared" si="449"/>
        <v>0</v>
      </c>
      <c r="Q1008" s="59"/>
      <c r="R1008" s="59"/>
    </row>
    <row r="1009" spans="1:18" s="31" customFormat="1" ht="21" x14ac:dyDescent="0.25">
      <c r="A1009" s="29"/>
      <c r="B1009" s="32"/>
      <c r="C1009" s="33"/>
      <c r="D1009" s="34"/>
      <c r="E1009" s="34"/>
      <c r="F1009" s="24" t="s">
        <v>941</v>
      </c>
      <c r="G1009" s="30" t="s">
        <v>298</v>
      </c>
      <c r="H1009" s="35">
        <v>75500000</v>
      </c>
      <c r="I1009" s="38">
        <v>0</v>
      </c>
      <c r="J1009" s="35">
        <v>296190000</v>
      </c>
      <c r="K1009" s="38">
        <v>0</v>
      </c>
      <c r="L1009" s="38"/>
      <c r="M1009" s="38"/>
      <c r="N1009" s="38"/>
      <c r="O1009" s="38"/>
      <c r="P1009" s="58">
        <f t="shared" si="449"/>
        <v>0</v>
      </c>
      <c r="Q1009" s="59"/>
      <c r="R1009" s="59"/>
    </row>
    <row r="1010" spans="1:18" s="31" customFormat="1" x14ac:dyDescent="0.25">
      <c r="A1010" s="29"/>
      <c r="B1010" s="32"/>
      <c r="C1010" s="33"/>
      <c r="D1010" s="34"/>
      <c r="E1010" s="23" t="s">
        <v>942</v>
      </c>
      <c r="F1010" s="24"/>
      <c r="G1010" s="30" t="s">
        <v>1</v>
      </c>
      <c r="H1010" s="26">
        <f>H1011</f>
        <v>3276000</v>
      </c>
      <c r="I1010" s="26">
        <f t="shared" ref="I1010:R1010" si="450">I1011</f>
        <v>0</v>
      </c>
      <c r="J1010" s="26">
        <f t="shared" si="450"/>
        <v>735000</v>
      </c>
      <c r="K1010" s="26">
        <f t="shared" si="450"/>
        <v>0</v>
      </c>
      <c r="L1010" s="26">
        <f t="shared" si="450"/>
        <v>550000</v>
      </c>
      <c r="M1010" s="26">
        <f t="shared" si="450"/>
        <v>0</v>
      </c>
      <c r="N1010" s="26">
        <f t="shared" si="450"/>
        <v>1744195</v>
      </c>
      <c r="O1010" s="26">
        <f t="shared" si="450"/>
        <v>0</v>
      </c>
      <c r="P1010" s="27">
        <f t="shared" si="450"/>
        <v>0</v>
      </c>
      <c r="Q1010" s="26">
        <f t="shared" si="450"/>
        <v>0</v>
      </c>
      <c r="R1010" s="26">
        <f t="shared" si="450"/>
        <v>0</v>
      </c>
    </row>
    <row r="1011" spans="1:18" s="31" customFormat="1" x14ac:dyDescent="0.25">
      <c r="A1011" s="29"/>
      <c r="B1011" s="32"/>
      <c r="C1011" s="33"/>
      <c r="D1011" s="34"/>
      <c r="E1011" s="34"/>
      <c r="F1011" s="24" t="s">
        <v>943</v>
      </c>
      <c r="G1011" s="30" t="s">
        <v>64</v>
      </c>
      <c r="H1011" s="35">
        <v>3276000</v>
      </c>
      <c r="I1011" s="38">
        <v>0</v>
      </c>
      <c r="J1011" s="35">
        <v>735000</v>
      </c>
      <c r="K1011" s="38">
        <v>0</v>
      </c>
      <c r="L1011" s="35">
        <v>550000</v>
      </c>
      <c r="M1011" s="38">
        <v>0</v>
      </c>
      <c r="N1011" s="35">
        <v>1744195</v>
      </c>
      <c r="O1011" s="38">
        <v>0</v>
      </c>
      <c r="P1011" s="58">
        <f t="shared" ref="P1011" si="451">M1011*$O$2*$O$3*$P$2*$P$3</f>
        <v>0</v>
      </c>
      <c r="Q1011" s="53"/>
      <c r="R1011" s="59"/>
    </row>
    <row r="1012" spans="1:18" s="31" customFormat="1" x14ac:dyDescent="0.25">
      <c r="A1012" s="29"/>
      <c r="B1012" s="32"/>
      <c r="C1012" s="33"/>
      <c r="D1012" s="34"/>
      <c r="E1012" s="23" t="s">
        <v>944</v>
      </c>
      <c r="F1012" s="24"/>
      <c r="G1012" s="30" t="s">
        <v>1</v>
      </c>
      <c r="H1012" s="26">
        <f>SUM(H1013:H1014)</f>
        <v>0</v>
      </c>
      <c r="I1012" s="26">
        <f t="shared" ref="I1012:R1012" si="452">SUM(I1013:I1014)</f>
        <v>1028000</v>
      </c>
      <c r="J1012" s="26">
        <f t="shared" si="452"/>
        <v>3341095</v>
      </c>
      <c r="K1012" s="26">
        <f t="shared" si="452"/>
        <v>862000</v>
      </c>
      <c r="L1012" s="26">
        <f t="shared" si="452"/>
        <v>3411455</v>
      </c>
      <c r="M1012" s="26">
        <f t="shared" si="452"/>
        <v>100000</v>
      </c>
      <c r="N1012" s="26">
        <f t="shared" si="452"/>
        <v>1135800</v>
      </c>
      <c r="O1012" s="26">
        <f t="shared" si="452"/>
        <v>1763200</v>
      </c>
      <c r="P1012" s="27">
        <f t="shared" si="452"/>
        <v>111759.3472209606</v>
      </c>
      <c r="Q1012" s="26">
        <f t="shared" si="452"/>
        <v>119572.56723805337</v>
      </c>
      <c r="R1012" s="26">
        <f t="shared" si="452"/>
        <v>127820.62313985068</v>
      </c>
    </row>
    <row r="1013" spans="1:18" s="31" customFormat="1" x14ac:dyDescent="0.25">
      <c r="A1013" s="29"/>
      <c r="B1013" s="32"/>
      <c r="C1013" s="33"/>
      <c r="D1013" s="34"/>
      <c r="E1013" s="34"/>
      <c r="F1013" s="24" t="s">
        <v>945</v>
      </c>
      <c r="G1013" s="30" t="s">
        <v>64</v>
      </c>
      <c r="H1013" s="38">
        <v>0</v>
      </c>
      <c r="I1013" s="35">
        <v>900000</v>
      </c>
      <c r="J1013" s="35">
        <v>3341095</v>
      </c>
      <c r="K1013" s="38">
        <v>0</v>
      </c>
      <c r="L1013" s="35">
        <v>3411455</v>
      </c>
      <c r="M1013" s="35">
        <v>100000</v>
      </c>
      <c r="N1013" s="35">
        <v>1135800</v>
      </c>
      <c r="O1013" s="35">
        <v>1763200</v>
      </c>
      <c r="P1013" s="53">
        <f t="shared" ref="P1013:P1014" si="453">M1013*$O$2*$O$3*$P$2*$P$3</f>
        <v>111759.3472209606</v>
      </c>
      <c r="Q1013" s="53">
        <f t="shared" ref="Q1013" si="454">P1013*$Q$2*$Q$3</f>
        <v>119572.56723805337</v>
      </c>
      <c r="R1013" s="53">
        <f t="shared" ref="R1013" si="455">Q1013*$R$2*$R$3</f>
        <v>127820.62313985068</v>
      </c>
    </row>
    <row r="1014" spans="1:18" s="31" customFormat="1" x14ac:dyDescent="0.25">
      <c r="A1014" s="29"/>
      <c r="B1014" s="32"/>
      <c r="C1014" s="33"/>
      <c r="D1014" s="34"/>
      <c r="E1014" s="34"/>
      <c r="F1014" s="24" t="s">
        <v>945</v>
      </c>
      <c r="G1014" s="30" t="s">
        <v>298</v>
      </c>
      <c r="H1014" s="38">
        <v>0</v>
      </c>
      <c r="I1014" s="35">
        <v>128000</v>
      </c>
      <c r="J1014" s="38">
        <v>0</v>
      </c>
      <c r="K1014" s="35">
        <v>862000</v>
      </c>
      <c r="L1014" s="38"/>
      <c r="M1014" s="38"/>
      <c r="N1014" s="38"/>
      <c r="O1014" s="38"/>
      <c r="P1014" s="58">
        <f t="shared" si="453"/>
        <v>0</v>
      </c>
      <c r="Q1014" s="59"/>
      <c r="R1014" s="59"/>
    </row>
    <row r="1015" spans="1:18" s="31" customFormat="1" x14ac:dyDescent="0.25">
      <c r="A1015" s="29"/>
      <c r="B1015" s="32"/>
      <c r="C1015" s="33"/>
      <c r="D1015" s="34"/>
      <c r="E1015" s="23" t="s">
        <v>946</v>
      </c>
      <c r="F1015" s="24"/>
      <c r="G1015" s="30" t="s">
        <v>1</v>
      </c>
      <c r="H1015" s="26">
        <f>H1016</f>
        <v>19149751</v>
      </c>
      <c r="I1015" s="26">
        <f t="shared" ref="I1015:R1015" si="456">I1016</f>
        <v>9769096</v>
      </c>
      <c r="J1015" s="26">
        <f t="shared" si="456"/>
        <v>108667626</v>
      </c>
      <c r="K1015" s="26">
        <f t="shared" si="456"/>
        <v>1799470</v>
      </c>
      <c r="L1015" s="26">
        <f t="shared" si="456"/>
        <v>20910019</v>
      </c>
      <c r="M1015" s="26">
        <f t="shared" si="456"/>
        <v>7849915</v>
      </c>
      <c r="N1015" s="26">
        <f t="shared" si="456"/>
        <v>11517966</v>
      </c>
      <c r="O1015" s="26">
        <f t="shared" si="456"/>
        <v>1963480</v>
      </c>
      <c r="P1015" s="27">
        <f t="shared" si="456"/>
        <v>7348268.6179078501</v>
      </c>
      <c r="Q1015" s="26">
        <f t="shared" si="456"/>
        <v>7861994.233563954</v>
      </c>
      <c r="R1015" s="26">
        <f t="shared" si="456"/>
        <v>8404310.6647980791</v>
      </c>
    </row>
    <row r="1016" spans="1:18" s="31" customFormat="1" x14ac:dyDescent="0.25">
      <c r="A1016" s="29"/>
      <c r="B1016" s="32"/>
      <c r="C1016" s="33"/>
      <c r="D1016" s="34"/>
      <c r="E1016" s="34"/>
      <c r="F1016" s="24" t="s">
        <v>947</v>
      </c>
      <c r="G1016" s="30" t="s">
        <v>64</v>
      </c>
      <c r="H1016" s="35">
        <v>19149751</v>
      </c>
      <c r="I1016" s="35">
        <v>9769096</v>
      </c>
      <c r="J1016" s="35">
        <v>108667626</v>
      </c>
      <c r="K1016" s="35">
        <v>1799470</v>
      </c>
      <c r="L1016" s="35">
        <v>20910019</v>
      </c>
      <c r="M1016" s="35">
        <v>7849915</v>
      </c>
      <c r="N1016" s="35">
        <v>11517966</v>
      </c>
      <c r="O1016" s="35">
        <v>1963480</v>
      </c>
      <c r="P1016" s="52">
        <f>((O1016*3)+M1016)/2*$P$2*$P$3</f>
        <v>7348268.6179078501</v>
      </c>
      <c r="Q1016" s="53">
        <f t="shared" ref="Q1016" si="457">P1016*$Q$2*$Q$3</f>
        <v>7861994.233563954</v>
      </c>
      <c r="R1016" s="53">
        <f t="shared" ref="R1016" si="458">Q1016*$R$2*$R$3</f>
        <v>8404310.6647980791</v>
      </c>
    </row>
    <row r="1017" spans="1:18" s="31" customFormat="1" x14ac:dyDescent="0.25">
      <c r="A1017" s="29"/>
      <c r="B1017" s="32"/>
      <c r="C1017" s="33"/>
      <c r="D1017" s="34"/>
      <c r="E1017" s="23" t="s">
        <v>948</v>
      </c>
      <c r="F1017" s="24"/>
      <c r="G1017" s="30" t="s">
        <v>1</v>
      </c>
      <c r="H1017" s="42">
        <f>H1018</f>
        <v>0</v>
      </c>
      <c r="I1017" s="42">
        <f t="shared" ref="I1017:R1017" si="459">I1018</f>
        <v>0</v>
      </c>
      <c r="J1017" s="42">
        <f t="shared" si="459"/>
        <v>15434616</v>
      </c>
      <c r="K1017" s="42">
        <f t="shared" si="459"/>
        <v>0</v>
      </c>
      <c r="L1017" s="42">
        <f t="shared" si="459"/>
        <v>0</v>
      </c>
      <c r="M1017" s="42">
        <f t="shared" si="459"/>
        <v>0</v>
      </c>
      <c r="N1017" s="42">
        <f t="shared" si="459"/>
        <v>0</v>
      </c>
      <c r="O1017" s="42">
        <f t="shared" si="459"/>
        <v>0</v>
      </c>
      <c r="P1017" s="43">
        <f t="shared" si="459"/>
        <v>0</v>
      </c>
      <c r="Q1017" s="42">
        <f t="shared" si="459"/>
        <v>0</v>
      </c>
      <c r="R1017" s="42">
        <f t="shared" si="459"/>
        <v>0</v>
      </c>
    </row>
    <row r="1018" spans="1:18" s="31" customFormat="1" ht="21" x14ac:dyDescent="0.25">
      <c r="A1018" s="29"/>
      <c r="B1018" s="32"/>
      <c r="C1018" s="33"/>
      <c r="D1018" s="34"/>
      <c r="E1018" s="34"/>
      <c r="F1018" s="24" t="s">
        <v>949</v>
      </c>
      <c r="G1018" s="30" t="s">
        <v>64</v>
      </c>
      <c r="H1018" s="38"/>
      <c r="I1018" s="38"/>
      <c r="J1018" s="35">
        <v>15434616</v>
      </c>
      <c r="K1018" s="38">
        <v>0</v>
      </c>
      <c r="L1018" s="38"/>
      <c r="M1018" s="38"/>
      <c r="N1018" s="38"/>
      <c r="O1018" s="38"/>
      <c r="P1018" s="58">
        <f t="shared" ref="P1018" si="460">M1018*$O$2*$O$3*$P$2*$P$3</f>
        <v>0</v>
      </c>
      <c r="Q1018" s="59"/>
      <c r="R1018" s="59"/>
    </row>
    <row r="1019" spans="1:18" s="31" customFormat="1" x14ac:dyDescent="0.25">
      <c r="A1019" s="29"/>
      <c r="B1019" s="32"/>
      <c r="C1019" s="33"/>
      <c r="D1019" s="34"/>
      <c r="E1019" s="23" t="s">
        <v>950</v>
      </c>
      <c r="F1019" s="24"/>
      <c r="G1019" s="30" t="s">
        <v>1</v>
      </c>
      <c r="H1019" s="42">
        <f>SUM(H1020:H1021)</f>
        <v>0</v>
      </c>
      <c r="I1019" s="42">
        <f t="shared" ref="I1019:R1019" si="461">SUM(I1020:I1021)</f>
        <v>0</v>
      </c>
      <c r="J1019" s="42">
        <f t="shared" si="461"/>
        <v>31434861</v>
      </c>
      <c r="K1019" s="42">
        <f t="shared" si="461"/>
        <v>0</v>
      </c>
      <c r="L1019" s="42">
        <f t="shared" si="461"/>
        <v>0</v>
      </c>
      <c r="M1019" s="42">
        <f t="shared" si="461"/>
        <v>0</v>
      </c>
      <c r="N1019" s="42">
        <f t="shared" si="461"/>
        <v>0</v>
      </c>
      <c r="O1019" s="42">
        <f t="shared" si="461"/>
        <v>0</v>
      </c>
      <c r="P1019" s="43">
        <f t="shared" si="461"/>
        <v>0</v>
      </c>
      <c r="Q1019" s="42">
        <f t="shared" si="461"/>
        <v>0</v>
      </c>
      <c r="R1019" s="42">
        <f t="shared" si="461"/>
        <v>0</v>
      </c>
    </row>
    <row r="1020" spans="1:18" s="31" customFormat="1" x14ac:dyDescent="0.25">
      <c r="A1020" s="29"/>
      <c r="B1020" s="32"/>
      <c r="C1020" s="33"/>
      <c r="D1020" s="34"/>
      <c r="E1020" s="34"/>
      <c r="F1020" s="24" t="s">
        <v>951</v>
      </c>
      <c r="G1020" s="30" t="s">
        <v>296</v>
      </c>
      <c r="H1020" s="38">
        <v>0</v>
      </c>
      <c r="I1020" s="38">
        <v>0</v>
      </c>
      <c r="J1020" s="38"/>
      <c r="K1020" s="38"/>
      <c r="L1020" s="38"/>
      <c r="M1020" s="38"/>
      <c r="N1020" s="38"/>
      <c r="O1020" s="38"/>
      <c r="P1020" s="58">
        <f t="shared" ref="P1020:P1021" si="462">M1020*$O$2*$O$3*$P$2*$P$3</f>
        <v>0</v>
      </c>
      <c r="Q1020" s="59"/>
      <c r="R1020" s="59"/>
    </row>
    <row r="1021" spans="1:18" s="31" customFormat="1" x14ac:dyDescent="0.25">
      <c r="A1021" s="29"/>
      <c r="B1021" s="32"/>
      <c r="C1021" s="33"/>
      <c r="D1021" s="34"/>
      <c r="E1021" s="34"/>
      <c r="F1021" s="24" t="s">
        <v>951</v>
      </c>
      <c r="G1021" s="30" t="s">
        <v>298</v>
      </c>
      <c r="H1021" s="38"/>
      <c r="I1021" s="38"/>
      <c r="J1021" s="35">
        <v>31434861</v>
      </c>
      <c r="K1021" s="38">
        <v>0</v>
      </c>
      <c r="L1021" s="38"/>
      <c r="M1021" s="38"/>
      <c r="N1021" s="38"/>
      <c r="O1021" s="38"/>
      <c r="P1021" s="58">
        <f t="shared" si="462"/>
        <v>0</v>
      </c>
      <c r="Q1021" s="59"/>
      <c r="R1021" s="59"/>
    </row>
    <row r="1022" spans="1:18" s="31" customFormat="1" x14ac:dyDescent="0.25">
      <c r="A1022" s="29"/>
      <c r="B1022" s="32"/>
      <c r="C1022" s="33"/>
      <c r="D1022" s="34"/>
      <c r="E1022" s="23" t="s">
        <v>952</v>
      </c>
      <c r="F1022" s="24"/>
      <c r="G1022" s="30" t="s">
        <v>1</v>
      </c>
      <c r="H1022" s="26">
        <f>SUM(H1023:H1027)</f>
        <v>467462767</v>
      </c>
      <c r="I1022" s="26">
        <f t="shared" ref="I1022:R1022" si="463">SUM(I1023:I1027)</f>
        <v>381032948</v>
      </c>
      <c r="J1022" s="26">
        <f t="shared" si="463"/>
        <v>187408129</v>
      </c>
      <c r="K1022" s="26">
        <f t="shared" si="463"/>
        <v>55099463</v>
      </c>
      <c r="L1022" s="26">
        <f t="shared" si="463"/>
        <v>300362269</v>
      </c>
      <c r="M1022" s="26">
        <f t="shared" si="463"/>
        <v>92465885</v>
      </c>
      <c r="N1022" s="26">
        <f t="shared" si="463"/>
        <v>284394159</v>
      </c>
      <c r="O1022" s="26">
        <f t="shared" si="463"/>
        <v>29812278</v>
      </c>
      <c r="P1022" s="27">
        <f t="shared" si="463"/>
        <v>103339269.47808412</v>
      </c>
      <c r="Q1022" s="26">
        <f t="shared" si="463"/>
        <v>110563832.51388609</v>
      </c>
      <c r="R1022" s="26">
        <f t="shared" si="463"/>
        <v>118190470.39877772</v>
      </c>
    </row>
    <row r="1023" spans="1:18" s="31" customFormat="1" x14ac:dyDescent="0.25">
      <c r="A1023" s="29"/>
      <c r="B1023" s="32"/>
      <c r="C1023" s="33"/>
      <c r="D1023" s="34"/>
      <c r="E1023" s="34"/>
      <c r="F1023" s="24" t="s">
        <v>953</v>
      </c>
      <c r="G1023" s="30" t="s">
        <v>294</v>
      </c>
      <c r="H1023" s="38"/>
      <c r="I1023" s="38"/>
      <c r="J1023" s="35">
        <v>132000</v>
      </c>
      <c r="K1023" s="38">
        <v>0</v>
      </c>
      <c r="L1023" s="38"/>
      <c r="M1023" s="38"/>
      <c r="N1023" s="38"/>
      <c r="O1023" s="38"/>
      <c r="P1023" s="59">
        <f t="shared" ref="P1023:P1027" si="464">M1023*$O$2*$O$3*$P$2*$P$3</f>
        <v>0</v>
      </c>
      <c r="Q1023" s="59"/>
      <c r="R1023" s="59"/>
    </row>
    <row r="1024" spans="1:18" s="31" customFormat="1" x14ac:dyDescent="0.25">
      <c r="A1024" s="29"/>
      <c r="B1024" s="32"/>
      <c r="C1024" s="33"/>
      <c r="D1024" s="34"/>
      <c r="E1024" s="34"/>
      <c r="F1024" s="24" t="s">
        <v>953</v>
      </c>
      <c r="G1024" s="30" t="s">
        <v>64</v>
      </c>
      <c r="H1024" s="35">
        <v>462743067</v>
      </c>
      <c r="I1024" s="35">
        <v>1481570</v>
      </c>
      <c r="J1024" s="35">
        <v>186546129</v>
      </c>
      <c r="K1024" s="35">
        <v>8783138</v>
      </c>
      <c r="L1024" s="35">
        <v>91463767</v>
      </c>
      <c r="M1024" s="35">
        <v>47847114</v>
      </c>
      <c r="N1024" s="35">
        <v>154681772</v>
      </c>
      <c r="O1024" s="35">
        <v>10109834</v>
      </c>
      <c r="P1024" s="53">
        <f t="shared" si="464"/>
        <v>53473622.270468853</v>
      </c>
      <c r="Q1024" s="53">
        <f t="shared" ref="Q1024:Q1026" si="465">P1024*$Q$2*$Q$3</f>
        <v>57212022.559118055</v>
      </c>
      <c r="R1024" s="53">
        <f t="shared" ref="R1024:R1026" si="466">Q1024*$R$2*$R$3</f>
        <v>61158479.269234747</v>
      </c>
    </row>
    <row r="1025" spans="1:18" s="31" customFormat="1" x14ac:dyDescent="0.25">
      <c r="A1025" s="29"/>
      <c r="B1025" s="32"/>
      <c r="C1025" s="33"/>
      <c r="D1025" s="34"/>
      <c r="E1025" s="34"/>
      <c r="F1025" s="24" t="s">
        <v>953</v>
      </c>
      <c r="G1025" s="30" t="s">
        <v>402</v>
      </c>
      <c r="H1025" s="38">
        <v>0</v>
      </c>
      <c r="I1025" s="35">
        <v>377563806</v>
      </c>
      <c r="J1025" s="38">
        <v>0</v>
      </c>
      <c r="K1025" s="35">
        <v>44999672</v>
      </c>
      <c r="L1025" s="38">
        <v>0</v>
      </c>
      <c r="M1025" s="35">
        <v>37339899</v>
      </c>
      <c r="N1025" s="38">
        <v>0</v>
      </c>
      <c r="O1025" s="35">
        <v>18303414</v>
      </c>
      <c r="P1025" s="53">
        <f t="shared" si="464"/>
        <v>41730827.375365987</v>
      </c>
      <c r="Q1025" s="53">
        <f t="shared" si="465"/>
        <v>44648275.838396206</v>
      </c>
      <c r="R1025" s="53">
        <f t="shared" si="466"/>
        <v>47728091.581590861</v>
      </c>
    </row>
    <row r="1026" spans="1:18" s="31" customFormat="1" x14ac:dyDescent="0.25">
      <c r="A1026" s="29"/>
      <c r="B1026" s="32"/>
      <c r="C1026" s="33"/>
      <c r="D1026" s="34"/>
      <c r="E1026" s="34"/>
      <c r="F1026" s="24" t="s">
        <v>953</v>
      </c>
      <c r="G1026" s="30" t="s">
        <v>298</v>
      </c>
      <c r="H1026" s="35">
        <v>4719700</v>
      </c>
      <c r="I1026" s="35">
        <v>1987572</v>
      </c>
      <c r="J1026" s="35">
        <v>730000</v>
      </c>
      <c r="K1026" s="35">
        <v>1316653</v>
      </c>
      <c r="L1026" s="35">
        <v>208898502</v>
      </c>
      <c r="M1026" s="35">
        <v>7278872</v>
      </c>
      <c r="N1026" s="35">
        <v>129712387</v>
      </c>
      <c r="O1026" s="35">
        <v>1399030</v>
      </c>
      <c r="P1026" s="53">
        <f t="shared" si="464"/>
        <v>8134819.8322492791</v>
      </c>
      <c r="Q1026" s="53">
        <f t="shared" si="465"/>
        <v>8703534.1163718402</v>
      </c>
      <c r="R1026" s="53">
        <f t="shared" si="466"/>
        <v>9303899.5479521118</v>
      </c>
    </row>
    <row r="1027" spans="1:18" s="31" customFormat="1" x14ac:dyDescent="0.25">
      <c r="A1027" s="29"/>
      <c r="B1027" s="32"/>
      <c r="C1027" s="33"/>
      <c r="D1027" s="34"/>
      <c r="E1027" s="34"/>
      <c r="F1027" s="24" t="s">
        <v>953</v>
      </c>
      <c r="G1027" s="30" t="s">
        <v>28</v>
      </c>
      <c r="H1027" s="38"/>
      <c r="I1027" s="38"/>
      <c r="J1027" s="38"/>
      <c r="K1027" s="38"/>
      <c r="L1027" s="38">
        <v>0</v>
      </c>
      <c r="M1027" s="38">
        <v>0</v>
      </c>
      <c r="N1027" s="38"/>
      <c r="O1027" s="38"/>
      <c r="P1027" s="59">
        <f t="shared" si="464"/>
        <v>0</v>
      </c>
      <c r="Q1027" s="59"/>
      <c r="R1027" s="59"/>
    </row>
    <row r="1028" spans="1:18" s="31" customFormat="1" x14ac:dyDescent="0.25">
      <c r="A1028" s="29"/>
      <c r="B1028" s="32"/>
      <c r="C1028" s="33"/>
      <c r="D1028" s="23" t="s">
        <v>954</v>
      </c>
      <c r="E1028" s="23"/>
      <c r="F1028" s="24"/>
      <c r="G1028" s="30" t="s">
        <v>1</v>
      </c>
      <c r="H1028" s="26">
        <f>H1029+H1031</f>
        <v>548442091</v>
      </c>
      <c r="I1028" s="26">
        <f t="shared" ref="I1028:R1028" si="467">I1029+I1031</f>
        <v>0</v>
      </c>
      <c r="J1028" s="26">
        <f t="shared" si="467"/>
        <v>165761576</v>
      </c>
      <c r="K1028" s="26">
        <f t="shared" si="467"/>
        <v>0</v>
      </c>
      <c r="L1028" s="26">
        <f t="shared" si="467"/>
        <v>168525453</v>
      </c>
      <c r="M1028" s="26">
        <f t="shared" si="467"/>
        <v>0</v>
      </c>
      <c r="N1028" s="26">
        <f t="shared" si="467"/>
        <v>146929779</v>
      </c>
      <c r="O1028" s="26">
        <f t="shared" si="467"/>
        <v>0</v>
      </c>
      <c r="P1028" s="27">
        <f t="shared" si="467"/>
        <v>0</v>
      </c>
      <c r="Q1028" s="26">
        <f t="shared" si="467"/>
        <v>0</v>
      </c>
      <c r="R1028" s="26">
        <f t="shared" si="467"/>
        <v>0</v>
      </c>
    </row>
    <row r="1029" spans="1:18" s="31" customFormat="1" x14ac:dyDescent="0.25">
      <c r="A1029" s="29"/>
      <c r="B1029" s="32"/>
      <c r="C1029" s="33"/>
      <c r="D1029" s="34"/>
      <c r="E1029" s="23" t="s">
        <v>955</v>
      </c>
      <c r="F1029" s="24"/>
      <c r="G1029" s="30" t="s">
        <v>1</v>
      </c>
      <c r="H1029" s="26">
        <f>H1030</f>
        <v>0</v>
      </c>
      <c r="I1029" s="26">
        <f t="shared" ref="I1029:R1029" si="468">I1030</f>
        <v>0</v>
      </c>
      <c r="J1029" s="26">
        <f t="shared" si="468"/>
        <v>0</v>
      </c>
      <c r="K1029" s="26">
        <f t="shared" si="468"/>
        <v>0</v>
      </c>
      <c r="L1029" s="26">
        <f t="shared" si="468"/>
        <v>158934041</v>
      </c>
      <c r="M1029" s="26">
        <f t="shared" si="468"/>
        <v>0</v>
      </c>
      <c r="N1029" s="26">
        <f t="shared" si="468"/>
        <v>62928787</v>
      </c>
      <c r="O1029" s="26">
        <f t="shared" si="468"/>
        <v>0</v>
      </c>
      <c r="P1029" s="26">
        <f t="shared" si="468"/>
        <v>0</v>
      </c>
      <c r="Q1029" s="26">
        <f t="shared" si="468"/>
        <v>0</v>
      </c>
      <c r="R1029" s="26">
        <f t="shared" si="468"/>
        <v>0</v>
      </c>
    </row>
    <row r="1030" spans="1:18" s="31" customFormat="1" ht="21" x14ac:dyDescent="0.25">
      <c r="A1030" s="29"/>
      <c r="B1030" s="32"/>
      <c r="C1030" s="33"/>
      <c r="D1030" s="34"/>
      <c r="E1030" s="34"/>
      <c r="F1030" s="24" t="s">
        <v>956</v>
      </c>
      <c r="G1030" s="30" t="s">
        <v>298</v>
      </c>
      <c r="H1030" s="38"/>
      <c r="I1030" s="38"/>
      <c r="J1030" s="38"/>
      <c r="K1030" s="38"/>
      <c r="L1030" s="35">
        <v>158934041</v>
      </c>
      <c r="M1030" s="38">
        <v>0</v>
      </c>
      <c r="N1030" s="35">
        <v>62928787</v>
      </c>
      <c r="O1030" s="38">
        <v>0</v>
      </c>
      <c r="P1030" s="53">
        <f t="shared" ref="P1030" si="469">M1030*$O$2*$O$3*$P$2*$P$3</f>
        <v>0</v>
      </c>
      <c r="Q1030" s="53"/>
      <c r="R1030" s="59"/>
    </row>
    <row r="1031" spans="1:18" s="31" customFormat="1" x14ac:dyDescent="0.25">
      <c r="A1031" s="29"/>
      <c r="B1031" s="32"/>
      <c r="C1031" s="33"/>
      <c r="D1031" s="34"/>
      <c r="E1031" s="23" t="s">
        <v>957</v>
      </c>
      <c r="F1031" s="24"/>
      <c r="G1031" s="30" t="s">
        <v>1</v>
      </c>
      <c r="H1031" s="26">
        <f>SUM(H1032:H1034)</f>
        <v>548442091</v>
      </c>
      <c r="I1031" s="26">
        <f t="shared" ref="I1031:R1031" si="470">SUM(I1032:I1034)</f>
        <v>0</v>
      </c>
      <c r="J1031" s="26">
        <f t="shared" si="470"/>
        <v>165761576</v>
      </c>
      <c r="K1031" s="26">
        <f t="shared" si="470"/>
        <v>0</v>
      </c>
      <c r="L1031" s="26">
        <f t="shared" si="470"/>
        <v>9591412</v>
      </c>
      <c r="M1031" s="26">
        <f t="shared" si="470"/>
        <v>0</v>
      </c>
      <c r="N1031" s="26">
        <f t="shared" si="470"/>
        <v>84000992</v>
      </c>
      <c r="O1031" s="26">
        <f t="shared" si="470"/>
        <v>0</v>
      </c>
      <c r="P1031" s="27">
        <f t="shared" si="470"/>
        <v>0</v>
      </c>
      <c r="Q1031" s="26">
        <f t="shared" si="470"/>
        <v>0</v>
      </c>
      <c r="R1031" s="26">
        <f t="shared" si="470"/>
        <v>0</v>
      </c>
    </row>
    <row r="1032" spans="1:18" s="31" customFormat="1" ht="21" x14ac:dyDescent="0.25">
      <c r="A1032" s="29"/>
      <c r="B1032" s="32"/>
      <c r="C1032" s="33"/>
      <c r="D1032" s="34"/>
      <c r="E1032" s="34"/>
      <c r="F1032" s="24" t="s">
        <v>958</v>
      </c>
      <c r="G1032" s="30" t="s">
        <v>295</v>
      </c>
      <c r="H1032" s="35">
        <v>26285000</v>
      </c>
      <c r="I1032" s="38">
        <v>0</v>
      </c>
      <c r="J1032" s="38"/>
      <c r="K1032" s="38"/>
      <c r="L1032" s="35">
        <v>4123453</v>
      </c>
      <c r="M1032" s="38">
        <v>0</v>
      </c>
      <c r="N1032" s="38"/>
      <c r="O1032" s="38"/>
      <c r="P1032" s="53">
        <f t="shared" ref="P1032:P1034" si="471">M1032*$O$2*$O$3*$P$2*$P$3</f>
        <v>0</v>
      </c>
      <c r="Q1032" s="59"/>
      <c r="R1032" s="59"/>
    </row>
    <row r="1033" spans="1:18" s="31" customFormat="1" ht="21" x14ac:dyDescent="0.25">
      <c r="A1033" s="29"/>
      <c r="B1033" s="32"/>
      <c r="C1033" s="33"/>
      <c r="D1033" s="34"/>
      <c r="E1033" s="34"/>
      <c r="F1033" s="24" t="s">
        <v>958</v>
      </c>
      <c r="G1033" s="30" t="s">
        <v>64</v>
      </c>
      <c r="H1033" s="38"/>
      <c r="I1033" s="38"/>
      <c r="J1033" s="38"/>
      <c r="K1033" s="38"/>
      <c r="L1033" s="38">
        <v>0</v>
      </c>
      <c r="M1033" s="38">
        <v>0</v>
      </c>
      <c r="N1033" s="38"/>
      <c r="O1033" s="38"/>
      <c r="P1033" s="53">
        <f t="shared" si="471"/>
        <v>0</v>
      </c>
      <c r="Q1033" s="59"/>
      <c r="R1033" s="59"/>
    </row>
    <row r="1034" spans="1:18" s="31" customFormat="1" ht="21" x14ac:dyDescent="0.25">
      <c r="A1034" s="29"/>
      <c r="B1034" s="32"/>
      <c r="C1034" s="33"/>
      <c r="D1034" s="34"/>
      <c r="E1034" s="34"/>
      <c r="F1034" s="24" t="s">
        <v>958</v>
      </c>
      <c r="G1034" s="30" t="s">
        <v>402</v>
      </c>
      <c r="H1034" s="35">
        <v>522157091</v>
      </c>
      <c r="I1034" s="38">
        <v>0</v>
      </c>
      <c r="J1034" s="35">
        <v>165761576</v>
      </c>
      <c r="K1034" s="38">
        <v>0</v>
      </c>
      <c r="L1034" s="35">
        <v>5467959</v>
      </c>
      <c r="M1034" s="38">
        <v>0</v>
      </c>
      <c r="N1034" s="35">
        <v>84000992</v>
      </c>
      <c r="O1034" s="38">
        <v>0</v>
      </c>
      <c r="P1034" s="53">
        <f t="shared" si="471"/>
        <v>0</v>
      </c>
      <c r="Q1034" s="53"/>
      <c r="R1034" s="59"/>
    </row>
    <row r="1035" spans="1:18" s="31" customFormat="1" x14ac:dyDescent="0.25">
      <c r="A1035" s="29"/>
      <c r="B1035" s="22" t="s">
        <v>959</v>
      </c>
      <c r="C1035" s="22"/>
      <c r="D1035" s="23"/>
      <c r="E1035" s="23"/>
      <c r="F1035" s="24"/>
      <c r="G1035" s="30" t="s">
        <v>1</v>
      </c>
      <c r="H1035" s="26">
        <f>H1036</f>
        <v>0</v>
      </c>
      <c r="I1035" s="26">
        <f t="shared" ref="I1035:R1037" si="472">I1036</f>
        <v>0</v>
      </c>
      <c r="J1035" s="26">
        <f t="shared" si="472"/>
        <v>0</v>
      </c>
      <c r="K1035" s="26">
        <f t="shared" si="472"/>
        <v>53678155</v>
      </c>
      <c r="L1035" s="26">
        <f t="shared" si="472"/>
        <v>363107789</v>
      </c>
      <c r="M1035" s="26">
        <f t="shared" si="472"/>
        <v>172531543</v>
      </c>
      <c r="N1035" s="26">
        <f t="shared" si="472"/>
        <v>84315063</v>
      </c>
      <c r="O1035" s="26">
        <f t="shared" si="472"/>
        <v>0</v>
      </c>
      <c r="P1035" s="26">
        <f t="shared" si="472"/>
        <v>88419090.589871943</v>
      </c>
      <c r="Q1035" s="26">
        <f t="shared" si="472"/>
        <v>94600567.358200446</v>
      </c>
      <c r="R1035" s="26">
        <f t="shared" si="472"/>
        <v>101126067.19428544</v>
      </c>
    </row>
    <row r="1036" spans="1:18" s="31" customFormat="1" x14ac:dyDescent="0.25">
      <c r="A1036" s="29"/>
      <c r="B1036" s="32"/>
      <c r="C1036" s="22" t="s">
        <v>960</v>
      </c>
      <c r="D1036" s="23"/>
      <c r="E1036" s="23"/>
      <c r="F1036" s="24"/>
      <c r="G1036" s="30" t="s">
        <v>1</v>
      </c>
      <c r="H1036" s="26">
        <f>H1037</f>
        <v>0</v>
      </c>
      <c r="I1036" s="26">
        <f t="shared" si="472"/>
        <v>0</v>
      </c>
      <c r="J1036" s="26">
        <f t="shared" si="472"/>
        <v>0</v>
      </c>
      <c r="K1036" s="26">
        <f t="shared" si="472"/>
        <v>53678155</v>
      </c>
      <c r="L1036" s="26">
        <f t="shared" si="472"/>
        <v>363107789</v>
      </c>
      <c r="M1036" s="26">
        <f t="shared" si="472"/>
        <v>172531543</v>
      </c>
      <c r="N1036" s="26">
        <f t="shared" si="472"/>
        <v>84315063</v>
      </c>
      <c r="O1036" s="26">
        <f t="shared" si="472"/>
        <v>0</v>
      </c>
      <c r="P1036" s="26">
        <f t="shared" si="472"/>
        <v>88419090.589871943</v>
      </c>
      <c r="Q1036" s="26">
        <f t="shared" si="472"/>
        <v>94600567.358200446</v>
      </c>
      <c r="R1036" s="26">
        <f t="shared" si="472"/>
        <v>101126067.19428544</v>
      </c>
    </row>
    <row r="1037" spans="1:18" s="31" customFormat="1" x14ac:dyDescent="0.25">
      <c r="A1037" s="29"/>
      <c r="B1037" s="32"/>
      <c r="C1037" s="33"/>
      <c r="D1037" s="23" t="s">
        <v>961</v>
      </c>
      <c r="E1037" s="23"/>
      <c r="F1037" s="24"/>
      <c r="G1037" s="30" t="s">
        <v>1</v>
      </c>
      <c r="H1037" s="26">
        <f>H1038</f>
        <v>0</v>
      </c>
      <c r="I1037" s="26">
        <f t="shared" si="472"/>
        <v>0</v>
      </c>
      <c r="J1037" s="26">
        <f t="shared" si="472"/>
        <v>0</v>
      </c>
      <c r="K1037" s="26">
        <f t="shared" si="472"/>
        <v>53678155</v>
      </c>
      <c r="L1037" s="26">
        <f t="shared" si="472"/>
        <v>363107789</v>
      </c>
      <c r="M1037" s="26">
        <f t="shared" si="472"/>
        <v>172531543</v>
      </c>
      <c r="N1037" s="26">
        <f t="shared" si="472"/>
        <v>84315063</v>
      </c>
      <c r="O1037" s="26">
        <f t="shared" si="472"/>
        <v>0</v>
      </c>
      <c r="P1037" s="26">
        <f t="shared" si="472"/>
        <v>88419090.589871943</v>
      </c>
      <c r="Q1037" s="26">
        <f t="shared" si="472"/>
        <v>94600567.358200446</v>
      </c>
      <c r="R1037" s="26">
        <f t="shared" si="472"/>
        <v>101126067.19428544</v>
      </c>
    </row>
    <row r="1038" spans="1:18" s="31" customFormat="1" x14ac:dyDescent="0.25">
      <c r="A1038" s="29"/>
      <c r="B1038" s="32"/>
      <c r="C1038" s="33"/>
      <c r="D1038" s="34"/>
      <c r="E1038" s="23" t="s">
        <v>962</v>
      </c>
      <c r="F1038" s="24"/>
      <c r="G1038" s="30" t="s">
        <v>1</v>
      </c>
      <c r="H1038" s="26">
        <f>SUM(H1039:H1040)</f>
        <v>0</v>
      </c>
      <c r="I1038" s="26">
        <f t="shared" ref="I1038:R1038" si="473">SUM(I1039:I1040)</f>
        <v>0</v>
      </c>
      <c r="J1038" s="26">
        <f t="shared" si="473"/>
        <v>0</v>
      </c>
      <c r="K1038" s="26">
        <f t="shared" si="473"/>
        <v>53678155</v>
      </c>
      <c r="L1038" s="26">
        <f t="shared" si="473"/>
        <v>363107789</v>
      </c>
      <c r="M1038" s="26">
        <f t="shared" si="473"/>
        <v>172531543</v>
      </c>
      <c r="N1038" s="26">
        <f t="shared" si="473"/>
        <v>84315063</v>
      </c>
      <c r="O1038" s="26">
        <f t="shared" si="473"/>
        <v>0</v>
      </c>
      <c r="P1038" s="26">
        <f t="shared" si="473"/>
        <v>88419090.589871943</v>
      </c>
      <c r="Q1038" s="26">
        <f t="shared" si="473"/>
        <v>94600567.358200446</v>
      </c>
      <c r="R1038" s="26">
        <f t="shared" si="473"/>
        <v>101126067.19428544</v>
      </c>
    </row>
    <row r="1039" spans="1:18" s="31" customFormat="1" ht="21" x14ac:dyDescent="0.25">
      <c r="A1039" s="29"/>
      <c r="B1039" s="32"/>
      <c r="C1039" s="33"/>
      <c r="D1039" s="34"/>
      <c r="E1039" s="34"/>
      <c r="F1039" s="24" t="s">
        <v>963</v>
      </c>
      <c r="G1039" s="30" t="s">
        <v>964</v>
      </c>
      <c r="H1039" s="38"/>
      <c r="I1039" s="38"/>
      <c r="J1039" s="38">
        <v>0</v>
      </c>
      <c r="K1039" s="35">
        <v>53678155</v>
      </c>
      <c r="L1039" s="35">
        <v>363107789</v>
      </c>
      <c r="M1039" s="35">
        <v>172531543</v>
      </c>
      <c r="N1039" s="35">
        <v>82666391</v>
      </c>
      <c r="O1039" s="38">
        <v>0</v>
      </c>
      <c r="P1039" s="53">
        <f>N1039*$P$2*$P$3</f>
        <v>88419090.589871943</v>
      </c>
      <c r="Q1039" s="53">
        <f t="shared" ref="Q1039:Q1040" si="474">P1039*$Q$2*$Q$3</f>
        <v>94600567.358200446</v>
      </c>
      <c r="R1039" s="53">
        <f t="shared" ref="R1039:R1040" si="475">Q1039*$R$2*$R$3</f>
        <v>101126067.19428544</v>
      </c>
    </row>
    <row r="1040" spans="1:18" s="31" customFormat="1" ht="21" x14ac:dyDescent="0.25">
      <c r="A1040" s="29"/>
      <c r="B1040" s="32"/>
      <c r="C1040" s="33"/>
      <c r="D1040" s="34"/>
      <c r="E1040" s="34"/>
      <c r="F1040" s="24" t="s">
        <v>963</v>
      </c>
      <c r="G1040" s="30" t="s">
        <v>501</v>
      </c>
      <c r="H1040" s="38"/>
      <c r="I1040" s="38"/>
      <c r="J1040" s="38"/>
      <c r="K1040" s="38"/>
      <c r="L1040" s="38"/>
      <c r="M1040" s="38"/>
      <c r="N1040" s="35">
        <v>1648672</v>
      </c>
      <c r="O1040" s="38">
        <v>0</v>
      </c>
      <c r="P1040" s="53">
        <f t="shared" ref="P1040" si="476">M1040*$O$2*$O$3*$P$2*$P$3</f>
        <v>0</v>
      </c>
      <c r="Q1040" s="53">
        <f t="shared" si="474"/>
        <v>0</v>
      </c>
      <c r="R1040" s="53">
        <f t="shared" si="475"/>
        <v>0</v>
      </c>
    </row>
    <row r="1041" spans="1:18" s="28" customFormat="1" x14ac:dyDescent="0.25">
      <c r="A1041" s="21" t="s">
        <v>965</v>
      </c>
      <c r="B1041" s="22"/>
      <c r="C1041" s="22"/>
      <c r="D1041" s="23"/>
      <c r="E1041" s="23"/>
      <c r="F1041" s="24"/>
      <c r="G1041" s="25" t="s">
        <v>1</v>
      </c>
      <c r="H1041" s="26">
        <f>H1042+H1047+H1056+H1061+H1079+H1090</f>
        <v>265731506</v>
      </c>
      <c r="I1041" s="26">
        <f t="shared" ref="I1041:R1041" si="477">I1042+I1047+I1056+I1061+I1079+I1090</f>
        <v>434100680</v>
      </c>
      <c r="J1041" s="26">
        <f t="shared" si="477"/>
        <v>1563737917</v>
      </c>
      <c r="K1041" s="26">
        <f t="shared" si="477"/>
        <v>1830609262</v>
      </c>
      <c r="L1041" s="26">
        <f t="shared" si="477"/>
        <v>1805472776</v>
      </c>
      <c r="M1041" s="26">
        <f t="shared" si="477"/>
        <v>1731654660</v>
      </c>
      <c r="N1041" s="26">
        <f t="shared" si="477"/>
        <v>2031051419</v>
      </c>
      <c r="O1041" s="26">
        <f t="shared" si="477"/>
        <v>556140597</v>
      </c>
      <c r="P1041" s="27">
        <f t="shared" si="477"/>
        <v>1813492976.5180371</v>
      </c>
      <c r="Q1041" s="26">
        <f t="shared" si="477"/>
        <v>1940276283.4836171</v>
      </c>
      <c r="R1041" s="26">
        <f t="shared" si="477"/>
        <v>2074115571.3801756</v>
      </c>
    </row>
    <row r="1042" spans="1:18" s="31" customFormat="1" x14ac:dyDescent="0.25">
      <c r="A1042" s="29"/>
      <c r="B1042" s="22" t="s">
        <v>966</v>
      </c>
      <c r="C1042" s="22"/>
      <c r="D1042" s="23"/>
      <c r="E1042" s="23"/>
      <c r="F1042" s="24"/>
      <c r="G1042" s="30" t="s">
        <v>1</v>
      </c>
      <c r="H1042" s="26">
        <f>H1043</f>
        <v>19692</v>
      </c>
      <c r="I1042" s="26">
        <f t="shared" ref="I1042:R1045" si="478">I1043</f>
        <v>0</v>
      </c>
      <c r="J1042" s="26">
        <f t="shared" si="478"/>
        <v>31000</v>
      </c>
      <c r="K1042" s="26">
        <f t="shared" si="478"/>
        <v>0</v>
      </c>
      <c r="L1042" s="26">
        <f t="shared" si="478"/>
        <v>0</v>
      </c>
      <c r="M1042" s="26">
        <f t="shared" si="478"/>
        <v>0</v>
      </c>
      <c r="N1042" s="26">
        <f t="shared" si="478"/>
        <v>0</v>
      </c>
      <c r="O1042" s="26">
        <f t="shared" si="478"/>
        <v>0</v>
      </c>
      <c r="P1042" s="27">
        <f t="shared" si="478"/>
        <v>0</v>
      </c>
      <c r="Q1042" s="26">
        <f t="shared" si="478"/>
        <v>0</v>
      </c>
      <c r="R1042" s="26">
        <f t="shared" si="478"/>
        <v>0</v>
      </c>
    </row>
    <row r="1043" spans="1:18" s="31" customFormat="1" x14ac:dyDescent="0.25">
      <c r="A1043" s="29"/>
      <c r="B1043" s="32"/>
      <c r="C1043" s="22" t="s">
        <v>967</v>
      </c>
      <c r="D1043" s="23"/>
      <c r="E1043" s="23"/>
      <c r="F1043" s="24"/>
      <c r="G1043" s="30" t="s">
        <v>1</v>
      </c>
      <c r="H1043" s="26">
        <f>H1044</f>
        <v>19692</v>
      </c>
      <c r="I1043" s="26">
        <f t="shared" si="478"/>
        <v>0</v>
      </c>
      <c r="J1043" s="26">
        <f t="shared" si="478"/>
        <v>31000</v>
      </c>
      <c r="K1043" s="26">
        <f t="shared" si="478"/>
        <v>0</v>
      </c>
      <c r="L1043" s="26">
        <f t="shared" si="478"/>
        <v>0</v>
      </c>
      <c r="M1043" s="26">
        <f t="shared" si="478"/>
        <v>0</v>
      </c>
      <c r="N1043" s="26">
        <f t="shared" si="478"/>
        <v>0</v>
      </c>
      <c r="O1043" s="26">
        <f t="shared" si="478"/>
        <v>0</v>
      </c>
      <c r="P1043" s="27">
        <f t="shared" si="478"/>
        <v>0</v>
      </c>
      <c r="Q1043" s="26">
        <f t="shared" si="478"/>
        <v>0</v>
      </c>
      <c r="R1043" s="26">
        <f t="shared" si="478"/>
        <v>0</v>
      </c>
    </row>
    <row r="1044" spans="1:18" s="31" customFormat="1" x14ac:dyDescent="0.25">
      <c r="A1044" s="29"/>
      <c r="B1044" s="32"/>
      <c r="C1044" s="33"/>
      <c r="D1044" s="23" t="s">
        <v>968</v>
      </c>
      <c r="E1044" s="23"/>
      <c r="F1044" s="24"/>
      <c r="G1044" s="30" t="s">
        <v>1</v>
      </c>
      <c r="H1044" s="26">
        <f>H1045</f>
        <v>19692</v>
      </c>
      <c r="I1044" s="26">
        <f t="shared" si="478"/>
        <v>0</v>
      </c>
      <c r="J1044" s="26">
        <f t="shared" si="478"/>
        <v>31000</v>
      </c>
      <c r="K1044" s="26">
        <f t="shared" si="478"/>
        <v>0</v>
      </c>
      <c r="L1044" s="26">
        <f t="shared" si="478"/>
        <v>0</v>
      </c>
      <c r="M1044" s="26">
        <f t="shared" si="478"/>
        <v>0</v>
      </c>
      <c r="N1044" s="26">
        <f t="shared" si="478"/>
        <v>0</v>
      </c>
      <c r="O1044" s="26">
        <f t="shared" si="478"/>
        <v>0</v>
      </c>
      <c r="P1044" s="27">
        <f t="shared" si="478"/>
        <v>0</v>
      </c>
      <c r="Q1044" s="26">
        <f t="shared" si="478"/>
        <v>0</v>
      </c>
      <c r="R1044" s="26">
        <f t="shared" si="478"/>
        <v>0</v>
      </c>
    </row>
    <row r="1045" spans="1:18" s="31" customFormat="1" x14ac:dyDescent="0.25">
      <c r="A1045" s="29"/>
      <c r="B1045" s="32"/>
      <c r="C1045" s="33"/>
      <c r="D1045" s="34"/>
      <c r="E1045" s="23" t="s">
        <v>969</v>
      </c>
      <c r="F1045" s="24"/>
      <c r="G1045" s="30" t="s">
        <v>1</v>
      </c>
      <c r="H1045" s="26">
        <f>H1046</f>
        <v>19692</v>
      </c>
      <c r="I1045" s="26">
        <f t="shared" si="478"/>
        <v>0</v>
      </c>
      <c r="J1045" s="26">
        <f t="shared" si="478"/>
        <v>31000</v>
      </c>
      <c r="K1045" s="26">
        <f t="shared" si="478"/>
        <v>0</v>
      </c>
      <c r="L1045" s="26">
        <f t="shared" si="478"/>
        <v>0</v>
      </c>
      <c r="M1045" s="26">
        <f t="shared" si="478"/>
        <v>0</v>
      </c>
      <c r="N1045" s="26">
        <f t="shared" si="478"/>
        <v>0</v>
      </c>
      <c r="O1045" s="26">
        <f t="shared" si="478"/>
        <v>0</v>
      </c>
      <c r="P1045" s="27">
        <f t="shared" si="478"/>
        <v>0</v>
      </c>
      <c r="Q1045" s="26">
        <f t="shared" si="478"/>
        <v>0</v>
      </c>
      <c r="R1045" s="26">
        <f t="shared" si="478"/>
        <v>0</v>
      </c>
    </row>
    <row r="1046" spans="1:18" s="31" customFormat="1" x14ac:dyDescent="0.25">
      <c r="A1046" s="29"/>
      <c r="B1046" s="32"/>
      <c r="C1046" s="33"/>
      <c r="D1046" s="34"/>
      <c r="E1046" s="34"/>
      <c r="F1046" s="24" t="s">
        <v>970</v>
      </c>
      <c r="G1046" s="30" t="s">
        <v>99</v>
      </c>
      <c r="H1046" s="35">
        <v>19692</v>
      </c>
      <c r="I1046" s="38">
        <v>0</v>
      </c>
      <c r="J1046" s="35">
        <v>31000</v>
      </c>
      <c r="K1046" s="38">
        <v>0</v>
      </c>
      <c r="L1046" s="38"/>
      <c r="M1046" s="38"/>
      <c r="N1046" s="38"/>
      <c r="O1046" s="38"/>
      <c r="P1046" s="58"/>
      <c r="Q1046" s="59"/>
      <c r="R1046" s="59"/>
    </row>
    <row r="1047" spans="1:18" s="31" customFormat="1" x14ac:dyDescent="0.25">
      <c r="A1047" s="29"/>
      <c r="B1047" s="22" t="s">
        <v>971</v>
      </c>
      <c r="C1047" s="22"/>
      <c r="D1047" s="23"/>
      <c r="E1047" s="23"/>
      <c r="F1047" s="24"/>
      <c r="G1047" s="30" t="s">
        <v>1</v>
      </c>
      <c r="H1047" s="26">
        <f>H1048</f>
        <v>223483618</v>
      </c>
      <c r="I1047" s="26">
        <f t="shared" ref="I1047:R1049" si="479">I1048</f>
        <v>417311078</v>
      </c>
      <c r="J1047" s="26">
        <f t="shared" si="479"/>
        <v>1534132452</v>
      </c>
      <c r="K1047" s="26">
        <f t="shared" si="479"/>
        <v>1808354422</v>
      </c>
      <c r="L1047" s="26">
        <f t="shared" si="479"/>
        <v>1762667327</v>
      </c>
      <c r="M1047" s="26">
        <f t="shared" si="479"/>
        <v>1699109161</v>
      </c>
      <c r="N1047" s="26">
        <f t="shared" si="479"/>
        <v>1955560206</v>
      </c>
      <c r="O1047" s="26">
        <f t="shared" si="479"/>
        <v>547179237</v>
      </c>
      <c r="P1047" s="27">
        <f t="shared" si="479"/>
        <v>1786560141.4977722</v>
      </c>
      <c r="Q1047" s="26">
        <f t="shared" si="479"/>
        <v>1911460544.0716386</v>
      </c>
      <c r="R1047" s="26">
        <f t="shared" si="479"/>
        <v>2043312136.6714284</v>
      </c>
    </row>
    <row r="1048" spans="1:18" s="31" customFormat="1" x14ac:dyDescent="0.25">
      <c r="A1048" s="29"/>
      <c r="B1048" s="32"/>
      <c r="C1048" s="22" t="s">
        <v>972</v>
      </c>
      <c r="D1048" s="23"/>
      <c r="E1048" s="23"/>
      <c r="F1048" s="24"/>
      <c r="G1048" s="30" t="s">
        <v>1</v>
      </c>
      <c r="H1048" s="26">
        <f>H1049</f>
        <v>223483618</v>
      </c>
      <c r="I1048" s="26">
        <f t="shared" si="479"/>
        <v>417311078</v>
      </c>
      <c r="J1048" s="26">
        <f t="shared" si="479"/>
        <v>1534132452</v>
      </c>
      <c r="K1048" s="26">
        <f t="shared" si="479"/>
        <v>1808354422</v>
      </c>
      <c r="L1048" s="26">
        <f t="shared" si="479"/>
        <v>1762667327</v>
      </c>
      <c r="M1048" s="26">
        <f t="shared" si="479"/>
        <v>1699109161</v>
      </c>
      <c r="N1048" s="26">
        <f t="shared" si="479"/>
        <v>1955560206</v>
      </c>
      <c r="O1048" s="26">
        <f t="shared" si="479"/>
        <v>547179237</v>
      </c>
      <c r="P1048" s="27">
        <f t="shared" si="479"/>
        <v>1786560141.4977722</v>
      </c>
      <c r="Q1048" s="26">
        <f t="shared" si="479"/>
        <v>1911460544.0716386</v>
      </c>
      <c r="R1048" s="26">
        <f t="shared" si="479"/>
        <v>2043312136.6714284</v>
      </c>
    </row>
    <row r="1049" spans="1:18" s="31" customFormat="1" x14ac:dyDescent="0.25">
      <c r="A1049" s="29"/>
      <c r="B1049" s="32"/>
      <c r="C1049" s="33"/>
      <c r="D1049" s="23" t="s">
        <v>973</v>
      </c>
      <c r="E1049" s="23"/>
      <c r="F1049" s="24"/>
      <c r="G1049" s="30" t="s">
        <v>1</v>
      </c>
      <c r="H1049" s="26">
        <f>H1050</f>
        <v>223483618</v>
      </c>
      <c r="I1049" s="26">
        <f t="shared" si="479"/>
        <v>417311078</v>
      </c>
      <c r="J1049" s="26">
        <f t="shared" si="479"/>
        <v>1534132452</v>
      </c>
      <c r="K1049" s="26">
        <f t="shared" si="479"/>
        <v>1808354422</v>
      </c>
      <c r="L1049" s="26">
        <f t="shared" si="479"/>
        <v>1762667327</v>
      </c>
      <c r="M1049" s="26">
        <f t="shared" si="479"/>
        <v>1699109161</v>
      </c>
      <c r="N1049" s="26">
        <f t="shared" si="479"/>
        <v>1955560206</v>
      </c>
      <c r="O1049" s="26">
        <f t="shared" si="479"/>
        <v>547179237</v>
      </c>
      <c r="P1049" s="27">
        <f t="shared" si="479"/>
        <v>1786560141.4977722</v>
      </c>
      <c r="Q1049" s="26">
        <f t="shared" si="479"/>
        <v>1911460544.0716386</v>
      </c>
      <c r="R1049" s="26">
        <f t="shared" si="479"/>
        <v>2043312136.6714284</v>
      </c>
    </row>
    <row r="1050" spans="1:18" s="31" customFormat="1" x14ac:dyDescent="0.25">
      <c r="A1050" s="29"/>
      <c r="B1050" s="32"/>
      <c r="C1050" s="33"/>
      <c r="D1050" s="34"/>
      <c r="E1050" s="23" t="s">
        <v>974</v>
      </c>
      <c r="F1050" s="24"/>
      <c r="G1050" s="30" t="s">
        <v>1</v>
      </c>
      <c r="H1050" s="26">
        <f>SUM(H1051:H1055)</f>
        <v>223483618</v>
      </c>
      <c r="I1050" s="26">
        <f t="shared" ref="I1050:R1050" si="480">SUM(I1051:I1055)</f>
        <v>417311078</v>
      </c>
      <c r="J1050" s="26">
        <f t="shared" si="480"/>
        <v>1534132452</v>
      </c>
      <c r="K1050" s="26">
        <f t="shared" si="480"/>
        <v>1808354422</v>
      </c>
      <c r="L1050" s="26">
        <f t="shared" si="480"/>
        <v>1762667327</v>
      </c>
      <c r="M1050" s="26">
        <f t="shared" si="480"/>
        <v>1699109161</v>
      </c>
      <c r="N1050" s="26">
        <f t="shared" si="480"/>
        <v>1955560206</v>
      </c>
      <c r="O1050" s="26">
        <f t="shared" si="480"/>
        <v>547179237</v>
      </c>
      <c r="P1050" s="27">
        <f t="shared" si="480"/>
        <v>1786560141.4977722</v>
      </c>
      <c r="Q1050" s="26">
        <f t="shared" si="480"/>
        <v>1911460544.0716386</v>
      </c>
      <c r="R1050" s="26">
        <f t="shared" si="480"/>
        <v>2043312136.6714284</v>
      </c>
    </row>
    <row r="1051" spans="1:18" s="31" customFormat="1" x14ac:dyDescent="0.25">
      <c r="A1051" s="29"/>
      <c r="B1051" s="32"/>
      <c r="C1051" s="33"/>
      <c r="D1051" s="34"/>
      <c r="E1051" s="34"/>
      <c r="F1051" s="24" t="s">
        <v>975</v>
      </c>
      <c r="G1051" s="30" t="s">
        <v>152</v>
      </c>
      <c r="H1051" s="38"/>
      <c r="I1051" s="38"/>
      <c r="J1051" s="38"/>
      <c r="K1051" s="38"/>
      <c r="L1051" s="38"/>
      <c r="M1051" s="38"/>
      <c r="N1051" s="38">
        <v>0</v>
      </c>
      <c r="O1051" s="38">
        <v>0</v>
      </c>
      <c r="P1051" s="58"/>
      <c r="Q1051" s="59"/>
      <c r="R1051" s="59"/>
    </row>
    <row r="1052" spans="1:18" s="31" customFormat="1" x14ac:dyDescent="0.25">
      <c r="A1052" s="29"/>
      <c r="B1052" s="32"/>
      <c r="C1052" s="33"/>
      <c r="D1052" s="34"/>
      <c r="E1052" s="34"/>
      <c r="F1052" s="24" t="s">
        <v>975</v>
      </c>
      <c r="G1052" s="30" t="s">
        <v>108</v>
      </c>
      <c r="H1052" s="38"/>
      <c r="I1052" s="38"/>
      <c r="J1052" s="38"/>
      <c r="K1052" s="38"/>
      <c r="L1052" s="38">
        <v>0</v>
      </c>
      <c r="M1052" s="35">
        <v>6136465</v>
      </c>
      <c r="N1052" s="38">
        <v>0</v>
      </c>
      <c r="O1052" s="35">
        <v>8040399</v>
      </c>
      <c r="P1052" s="52">
        <f>((O1052*3)+M1052)/2*$P$2*$P$3</f>
        <v>16181636.36426154</v>
      </c>
      <c r="Q1052" s="53">
        <f t="shared" ref="Q1052:Q1055" si="481">P1052*$Q$2*$Q$3</f>
        <v>17312912.524103429</v>
      </c>
      <c r="R1052" s="53">
        <f t="shared" ref="R1052:R1055" si="482">Q1052*$R$2*$R$3</f>
        <v>18507148.573559821</v>
      </c>
    </row>
    <row r="1053" spans="1:18" s="31" customFormat="1" x14ac:dyDescent="0.25">
      <c r="A1053" s="29"/>
      <c r="B1053" s="32"/>
      <c r="C1053" s="33"/>
      <c r="D1053" s="34"/>
      <c r="E1053" s="34"/>
      <c r="F1053" s="24" t="s">
        <v>975</v>
      </c>
      <c r="G1053" s="30" t="s">
        <v>976</v>
      </c>
      <c r="H1053" s="38">
        <v>0</v>
      </c>
      <c r="I1053" s="35">
        <v>188514</v>
      </c>
      <c r="J1053" s="35">
        <v>1455000</v>
      </c>
      <c r="K1053" s="35">
        <v>272251</v>
      </c>
      <c r="L1053" s="35">
        <v>32783716</v>
      </c>
      <c r="M1053" s="35">
        <v>268020</v>
      </c>
      <c r="N1053" s="35">
        <v>297961</v>
      </c>
      <c r="O1053" s="35">
        <v>54405</v>
      </c>
      <c r="P1053" s="52">
        <f>((O1053*3)+M1053)/2*$P$2*$P$3</f>
        <v>230622.17951744999</v>
      </c>
      <c r="Q1053" s="53">
        <f t="shared" si="481"/>
        <v>246745.23207813417</v>
      </c>
      <c r="R1053" s="53">
        <f t="shared" si="482"/>
        <v>263765.59481426782</v>
      </c>
    </row>
    <row r="1054" spans="1:18" s="31" customFormat="1" x14ac:dyDescent="0.25">
      <c r="A1054" s="29"/>
      <c r="B1054" s="32"/>
      <c r="C1054" s="33"/>
      <c r="D1054" s="34"/>
      <c r="E1054" s="34"/>
      <c r="F1054" s="24" t="s">
        <v>975</v>
      </c>
      <c r="G1054" s="30" t="s">
        <v>977</v>
      </c>
      <c r="H1054" s="38">
        <v>0</v>
      </c>
      <c r="I1054" s="35">
        <v>3322161</v>
      </c>
      <c r="J1054" s="35">
        <v>3000000</v>
      </c>
      <c r="K1054" s="35">
        <v>5168250</v>
      </c>
      <c r="L1054" s="35">
        <v>36123440</v>
      </c>
      <c r="M1054" s="35">
        <v>7963386</v>
      </c>
      <c r="N1054" s="35">
        <v>5656313</v>
      </c>
      <c r="O1054" s="35">
        <v>2751775</v>
      </c>
      <c r="P1054" s="52">
        <f>((O1054*3)+M1054)/2*$P$2*$P$3</f>
        <v>8673680.1970703695</v>
      </c>
      <c r="Q1054" s="53">
        <f t="shared" si="481"/>
        <v>9280066.8074325789</v>
      </c>
      <c r="R1054" s="53">
        <f t="shared" si="482"/>
        <v>9920201.1757758763</v>
      </c>
    </row>
    <row r="1055" spans="1:18" s="31" customFormat="1" x14ac:dyDescent="0.25">
      <c r="A1055" s="29"/>
      <c r="B1055" s="32"/>
      <c r="C1055" s="33"/>
      <c r="D1055" s="34"/>
      <c r="E1055" s="34"/>
      <c r="F1055" s="24" t="s">
        <v>975</v>
      </c>
      <c r="G1055" s="30" t="s">
        <v>109</v>
      </c>
      <c r="H1055" s="35">
        <v>223483618</v>
      </c>
      <c r="I1055" s="35">
        <v>413800403</v>
      </c>
      <c r="J1055" s="35">
        <v>1529677452</v>
      </c>
      <c r="K1055" s="35">
        <v>1802913921</v>
      </c>
      <c r="L1055" s="35">
        <v>1693760171</v>
      </c>
      <c r="M1055" s="35">
        <v>1684741290</v>
      </c>
      <c r="N1055" s="35">
        <v>1949605932</v>
      </c>
      <c r="O1055" s="35">
        <v>536332658</v>
      </c>
      <c r="P1055" s="52">
        <f>((O1055*3)+M1055)/2*$P$2*$P$3</f>
        <v>1761474202.756923</v>
      </c>
      <c r="Q1055" s="53">
        <f t="shared" si="481"/>
        <v>1884620819.5080245</v>
      </c>
      <c r="R1055" s="53">
        <f t="shared" si="482"/>
        <v>2014621021.3272784</v>
      </c>
    </row>
    <row r="1056" spans="1:18" s="31" customFormat="1" x14ac:dyDescent="0.25">
      <c r="A1056" s="29"/>
      <c r="B1056" s="22" t="s">
        <v>978</v>
      </c>
      <c r="C1056" s="22"/>
      <c r="D1056" s="23"/>
      <c r="E1056" s="23"/>
      <c r="F1056" s="24"/>
      <c r="G1056" s="30" t="s">
        <v>1</v>
      </c>
      <c r="H1056" s="26">
        <f>H1057</f>
        <v>100000</v>
      </c>
      <c r="I1056" s="26">
        <f t="shared" ref="I1056:R1059" si="483">I1057</f>
        <v>0</v>
      </c>
      <c r="J1056" s="26">
        <f t="shared" si="483"/>
        <v>0</v>
      </c>
      <c r="K1056" s="26">
        <f t="shared" si="483"/>
        <v>0</v>
      </c>
      <c r="L1056" s="26">
        <f t="shared" si="483"/>
        <v>0</v>
      </c>
      <c r="M1056" s="26">
        <f t="shared" si="483"/>
        <v>0</v>
      </c>
      <c r="N1056" s="26">
        <f t="shared" si="483"/>
        <v>0</v>
      </c>
      <c r="O1056" s="26">
        <f t="shared" si="483"/>
        <v>0</v>
      </c>
      <c r="P1056" s="27">
        <f t="shared" si="483"/>
        <v>0</v>
      </c>
      <c r="Q1056" s="26">
        <f t="shared" si="483"/>
        <v>0</v>
      </c>
      <c r="R1056" s="26">
        <f t="shared" si="483"/>
        <v>0</v>
      </c>
    </row>
    <row r="1057" spans="1:18" s="31" customFormat="1" x14ac:dyDescent="0.25">
      <c r="A1057" s="29"/>
      <c r="B1057" s="32"/>
      <c r="C1057" s="22" t="s">
        <v>979</v>
      </c>
      <c r="D1057" s="23"/>
      <c r="E1057" s="23"/>
      <c r="F1057" s="24"/>
      <c r="G1057" s="30" t="s">
        <v>1</v>
      </c>
      <c r="H1057" s="26">
        <f>H1058</f>
        <v>100000</v>
      </c>
      <c r="I1057" s="26">
        <f t="shared" si="483"/>
        <v>0</v>
      </c>
      <c r="J1057" s="26">
        <f t="shared" si="483"/>
        <v>0</v>
      </c>
      <c r="K1057" s="26">
        <f t="shared" si="483"/>
        <v>0</v>
      </c>
      <c r="L1057" s="26">
        <f t="shared" si="483"/>
        <v>0</v>
      </c>
      <c r="M1057" s="26">
        <f t="shared" si="483"/>
        <v>0</v>
      </c>
      <c r="N1057" s="26">
        <f t="shared" si="483"/>
        <v>0</v>
      </c>
      <c r="O1057" s="26">
        <f t="shared" si="483"/>
        <v>0</v>
      </c>
      <c r="P1057" s="27">
        <f t="shared" si="483"/>
        <v>0</v>
      </c>
      <c r="Q1057" s="26">
        <f t="shared" si="483"/>
        <v>0</v>
      </c>
      <c r="R1057" s="26">
        <f t="shared" si="483"/>
        <v>0</v>
      </c>
    </row>
    <row r="1058" spans="1:18" s="31" customFormat="1" x14ac:dyDescent="0.25">
      <c r="A1058" s="29"/>
      <c r="B1058" s="32"/>
      <c r="C1058" s="33"/>
      <c r="D1058" s="23" t="s">
        <v>980</v>
      </c>
      <c r="E1058" s="23"/>
      <c r="F1058" s="24"/>
      <c r="G1058" s="30" t="s">
        <v>1</v>
      </c>
      <c r="H1058" s="26">
        <f>H1059</f>
        <v>100000</v>
      </c>
      <c r="I1058" s="26">
        <f t="shared" si="483"/>
        <v>0</v>
      </c>
      <c r="J1058" s="26">
        <f t="shared" si="483"/>
        <v>0</v>
      </c>
      <c r="K1058" s="26">
        <f t="shared" si="483"/>
        <v>0</v>
      </c>
      <c r="L1058" s="26">
        <f t="shared" si="483"/>
        <v>0</v>
      </c>
      <c r="M1058" s="26">
        <f t="shared" si="483"/>
        <v>0</v>
      </c>
      <c r="N1058" s="26">
        <f t="shared" si="483"/>
        <v>0</v>
      </c>
      <c r="O1058" s="26">
        <f t="shared" si="483"/>
        <v>0</v>
      </c>
      <c r="P1058" s="27">
        <f t="shared" si="483"/>
        <v>0</v>
      </c>
      <c r="Q1058" s="26">
        <f t="shared" si="483"/>
        <v>0</v>
      </c>
      <c r="R1058" s="26">
        <f t="shared" si="483"/>
        <v>0</v>
      </c>
    </row>
    <row r="1059" spans="1:18" s="31" customFormat="1" x14ac:dyDescent="0.25">
      <c r="A1059" s="29"/>
      <c r="B1059" s="32"/>
      <c r="C1059" s="33"/>
      <c r="D1059" s="34"/>
      <c r="E1059" s="23" t="s">
        <v>981</v>
      </c>
      <c r="F1059" s="24"/>
      <c r="G1059" s="30" t="s">
        <v>1</v>
      </c>
      <c r="H1059" s="26">
        <f>H1060</f>
        <v>100000</v>
      </c>
      <c r="I1059" s="26">
        <f t="shared" si="483"/>
        <v>0</v>
      </c>
      <c r="J1059" s="26">
        <f t="shared" si="483"/>
        <v>0</v>
      </c>
      <c r="K1059" s="26">
        <f t="shared" si="483"/>
        <v>0</v>
      </c>
      <c r="L1059" s="26">
        <f t="shared" si="483"/>
        <v>0</v>
      </c>
      <c r="M1059" s="26">
        <f t="shared" si="483"/>
        <v>0</v>
      </c>
      <c r="N1059" s="26">
        <f t="shared" si="483"/>
        <v>0</v>
      </c>
      <c r="O1059" s="26">
        <f t="shared" si="483"/>
        <v>0</v>
      </c>
      <c r="P1059" s="27">
        <f t="shared" si="483"/>
        <v>0</v>
      </c>
      <c r="Q1059" s="26">
        <f t="shared" si="483"/>
        <v>0</v>
      </c>
      <c r="R1059" s="26">
        <f t="shared" si="483"/>
        <v>0</v>
      </c>
    </row>
    <row r="1060" spans="1:18" s="31" customFormat="1" x14ac:dyDescent="0.25">
      <c r="A1060" s="29"/>
      <c r="B1060" s="32"/>
      <c r="C1060" s="33"/>
      <c r="D1060" s="34"/>
      <c r="E1060" s="34"/>
      <c r="F1060" s="24" t="s">
        <v>982</v>
      </c>
      <c r="G1060" s="30" t="s">
        <v>152</v>
      </c>
      <c r="H1060" s="35">
        <v>100000</v>
      </c>
      <c r="I1060" s="38">
        <v>0</v>
      </c>
      <c r="J1060" s="38"/>
      <c r="K1060" s="38"/>
      <c r="L1060" s="38"/>
      <c r="M1060" s="38"/>
      <c r="N1060" s="38"/>
      <c r="O1060" s="38"/>
      <c r="P1060" s="58"/>
      <c r="Q1060" s="59"/>
      <c r="R1060" s="59"/>
    </row>
    <row r="1061" spans="1:18" s="31" customFormat="1" x14ac:dyDescent="0.25">
      <c r="A1061" s="29"/>
      <c r="B1061" s="22" t="s">
        <v>983</v>
      </c>
      <c r="C1061" s="22"/>
      <c r="D1061" s="23"/>
      <c r="E1061" s="23"/>
      <c r="F1061" s="24"/>
      <c r="G1061" s="30" t="s">
        <v>1</v>
      </c>
      <c r="H1061" s="26">
        <f>H1062</f>
        <v>34132504</v>
      </c>
      <c r="I1061" s="26">
        <f t="shared" ref="I1061:R1062" si="484">I1062</f>
        <v>6909945</v>
      </c>
      <c r="J1061" s="26">
        <f t="shared" si="484"/>
        <v>26023503</v>
      </c>
      <c r="K1061" s="26">
        <f t="shared" si="484"/>
        <v>11017807</v>
      </c>
      <c r="L1061" s="26">
        <f t="shared" si="484"/>
        <v>35929757</v>
      </c>
      <c r="M1061" s="26">
        <f t="shared" si="484"/>
        <v>20834539</v>
      </c>
      <c r="N1061" s="26">
        <f t="shared" si="484"/>
        <v>69448775</v>
      </c>
      <c r="O1061" s="26">
        <f t="shared" si="484"/>
        <v>8275417</v>
      </c>
      <c r="P1061" s="27">
        <f t="shared" si="484"/>
        <v>23433609.85388919</v>
      </c>
      <c r="Q1061" s="26">
        <f t="shared" si="484"/>
        <v>25071879.530081518</v>
      </c>
      <c r="R1061" s="26">
        <f t="shared" si="484"/>
        <v>26801325.244126782</v>
      </c>
    </row>
    <row r="1062" spans="1:18" s="31" customFormat="1" x14ac:dyDescent="0.25">
      <c r="A1062" s="29"/>
      <c r="B1062" s="32"/>
      <c r="C1062" s="22" t="s">
        <v>984</v>
      </c>
      <c r="D1062" s="23"/>
      <c r="E1062" s="23"/>
      <c r="F1062" s="24"/>
      <c r="G1062" s="30" t="s">
        <v>1</v>
      </c>
      <c r="H1062" s="26">
        <f>H1063</f>
        <v>34132504</v>
      </c>
      <c r="I1062" s="26">
        <f t="shared" si="484"/>
        <v>6909945</v>
      </c>
      <c r="J1062" s="26">
        <f t="shared" si="484"/>
        <v>26023503</v>
      </c>
      <c r="K1062" s="26">
        <f t="shared" si="484"/>
        <v>11017807</v>
      </c>
      <c r="L1062" s="26">
        <f t="shared" si="484"/>
        <v>35929757</v>
      </c>
      <c r="M1062" s="26">
        <f t="shared" si="484"/>
        <v>20834539</v>
      </c>
      <c r="N1062" s="26">
        <f t="shared" si="484"/>
        <v>69448775</v>
      </c>
      <c r="O1062" s="26">
        <f t="shared" si="484"/>
        <v>8275417</v>
      </c>
      <c r="P1062" s="27">
        <f t="shared" si="484"/>
        <v>23433609.85388919</v>
      </c>
      <c r="Q1062" s="26">
        <f t="shared" si="484"/>
        <v>25071879.530081518</v>
      </c>
      <c r="R1062" s="26">
        <f t="shared" si="484"/>
        <v>26801325.244126782</v>
      </c>
    </row>
    <row r="1063" spans="1:18" s="31" customFormat="1" x14ac:dyDescent="0.25">
      <c r="A1063" s="29"/>
      <c r="B1063" s="32"/>
      <c r="C1063" s="33"/>
      <c r="D1063" s="23" t="s">
        <v>985</v>
      </c>
      <c r="E1063" s="23"/>
      <c r="F1063" s="24"/>
      <c r="G1063" s="30" t="s">
        <v>1</v>
      </c>
      <c r="H1063" s="26">
        <f>H1064+H1067+H1069+H1072+H1074+H1077</f>
        <v>34132504</v>
      </c>
      <c r="I1063" s="26">
        <f t="shared" ref="I1063:R1063" si="485">I1064+I1067+I1069+I1072+I1074+I1077</f>
        <v>6909945</v>
      </c>
      <c r="J1063" s="26">
        <f t="shared" si="485"/>
        <v>26023503</v>
      </c>
      <c r="K1063" s="26">
        <f t="shared" si="485"/>
        <v>11017807</v>
      </c>
      <c r="L1063" s="26">
        <f t="shared" si="485"/>
        <v>35929757</v>
      </c>
      <c r="M1063" s="26">
        <f t="shared" si="485"/>
        <v>20834539</v>
      </c>
      <c r="N1063" s="26">
        <f t="shared" si="485"/>
        <v>69448775</v>
      </c>
      <c r="O1063" s="26">
        <f t="shared" si="485"/>
        <v>8275417</v>
      </c>
      <c r="P1063" s="27">
        <f t="shared" si="485"/>
        <v>23433609.85388919</v>
      </c>
      <c r="Q1063" s="26">
        <f t="shared" si="485"/>
        <v>25071879.530081518</v>
      </c>
      <c r="R1063" s="26">
        <f t="shared" si="485"/>
        <v>26801325.244126782</v>
      </c>
    </row>
    <row r="1064" spans="1:18" s="31" customFormat="1" x14ac:dyDescent="0.25">
      <c r="A1064" s="29"/>
      <c r="B1064" s="32"/>
      <c r="C1064" s="33"/>
      <c r="D1064" s="34"/>
      <c r="E1064" s="23" t="s">
        <v>986</v>
      </c>
      <c r="F1064" s="24"/>
      <c r="G1064" s="30" t="s">
        <v>1</v>
      </c>
      <c r="H1064" s="26">
        <f>SUM(H1065:H1066)</f>
        <v>18751000</v>
      </c>
      <c r="I1064" s="26">
        <f t="shared" ref="I1064:R1064" si="486">SUM(I1065:I1066)</f>
        <v>0</v>
      </c>
      <c r="J1064" s="26">
        <f t="shared" si="486"/>
        <v>2610000</v>
      </c>
      <c r="K1064" s="26">
        <f t="shared" si="486"/>
        <v>0</v>
      </c>
      <c r="L1064" s="26">
        <f t="shared" si="486"/>
        <v>9900064</v>
      </c>
      <c r="M1064" s="26">
        <f t="shared" si="486"/>
        <v>4435240</v>
      </c>
      <c r="N1064" s="26">
        <f t="shared" si="486"/>
        <v>51113146</v>
      </c>
      <c r="O1064" s="26">
        <f t="shared" si="486"/>
        <v>3516596</v>
      </c>
      <c r="P1064" s="27">
        <f t="shared" si="486"/>
        <v>8013913.1042007599</v>
      </c>
      <c r="Q1064" s="26">
        <f t="shared" si="486"/>
        <v>8574174.6647589803</v>
      </c>
      <c r="R1064" s="26">
        <f t="shared" si="486"/>
        <v>9165616.9460467231</v>
      </c>
    </row>
    <row r="1065" spans="1:18" s="31" customFormat="1" x14ac:dyDescent="0.25">
      <c r="A1065" s="29"/>
      <c r="B1065" s="32"/>
      <c r="C1065" s="33"/>
      <c r="D1065" s="34"/>
      <c r="E1065" s="34"/>
      <c r="F1065" s="24" t="s">
        <v>987</v>
      </c>
      <c r="G1065" s="30" t="s">
        <v>152</v>
      </c>
      <c r="H1065" s="35">
        <v>681000</v>
      </c>
      <c r="I1065" s="38">
        <v>0</v>
      </c>
      <c r="J1065" s="35">
        <v>610000</v>
      </c>
      <c r="K1065" s="38">
        <v>0</v>
      </c>
      <c r="L1065" s="35">
        <v>900000</v>
      </c>
      <c r="M1065" s="38">
        <v>0</v>
      </c>
      <c r="N1065" s="35">
        <v>1113146</v>
      </c>
      <c r="O1065" s="38">
        <v>0</v>
      </c>
      <c r="P1065" s="58"/>
      <c r="Q1065" s="53"/>
      <c r="R1065" s="59"/>
    </row>
    <row r="1066" spans="1:18" s="31" customFormat="1" ht="21" x14ac:dyDescent="0.25">
      <c r="A1066" s="29"/>
      <c r="B1066" s="32"/>
      <c r="C1066" s="33"/>
      <c r="D1066" s="34"/>
      <c r="E1066" s="34"/>
      <c r="F1066" s="24" t="s">
        <v>988</v>
      </c>
      <c r="G1066" s="30" t="s">
        <v>152</v>
      </c>
      <c r="H1066" s="35">
        <v>18070000</v>
      </c>
      <c r="I1066" s="38">
        <v>0</v>
      </c>
      <c r="J1066" s="35">
        <v>2000000</v>
      </c>
      <c r="K1066" s="38">
        <v>0</v>
      </c>
      <c r="L1066" s="35">
        <v>9000064</v>
      </c>
      <c r="M1066" s="35">
        <v>4435240</v>
      </c>
      <c r="N1066" s="35">
        <v>50000000</v>
      </c>
      <c r="O1066" s="35">
        <v>3516596</v>
      </c>
      <c r="P1066" s="52">
        <f>((O1066*3)+M1066)/2*$P$2*$P$3</f>
        <v>8013913.1042007599</v>
      </c>
      <c r="Q1066" s="53">
        <f t="shared" ref="Q1066" si="487">P1066*$Q$2*$Q$3</f>
        <v>8574174.6647589803</v>
      </c>
      <c r="R1066" s="53">
        <f t="shared" ref="R1066" si="488">Q1066*$R$2*$R$3</f>
        <v>9165616.9460467231</v>
      </c>
    </row>
    <row r="1067" spans="1:18" s="31" customFormat="1" x14ac:dyDescent="0.25">
      <c r="A1067" s="29"/>
      <c r="B1067" s="32"/>
      <c r="C1067" s="33"/>
      <c r="D1067" s="34"/>
      <c r="E1067" s="23" t="s">
        <v>989</v>
      </c>
      <c r="F1067" s="24"/>
      <c r="G1067" s="30" t="s">
        <v>1</v>
      </c>
      <c r="H1067" s="42">
        <f>H1068</f>
        <v>0</v>
      </c>
      <c r="I1067" s="42">
        <f t="shared" ref="I1067:R1067" si="489">I1068</f>
        <v>0</v>
      </c>
      <c r="J1067" s="42">
        <f t="shared" si="489"/>
        <v>7200000</v>
      </c>
      <c r="K1067" s="42">
        <f t="shared" si="489"/>
        <v>0</v>
      </c>
      <c r="L1067" s="42">
        <f t="shared" si="489"/>
        <v>5770417</v>
      </c>
      <c r="M1067" s="42">
        <f t="shared" si="489"/>
        <v>0</v>
      </c>
      <c r="N1067" s="42">
        <f t="shared" si="489"/>
        <v>7907040</v>
      </c>
      <c r="O1067" s="42">
        <f t="shared" si="489"/>
        <v>0</v>
      </c>
      <c r="P1067" s="43">
        <f t="shared" si="489"/>
        <v>0</v>
      </c>
      <c r="Q1067" s="42">
        <f t="shared" si="489"/>
        <v>0</v>
      </c>
      <c r="R1067" s="42">
        <f t="shared" si="489"/>
        <v>0</v>
      </c>
    </row>
    <row r="1068" spans="1:18" s="31" customFormat="1" x14ac:dyDescent="0.25">
      <c r="A1068" s="29"/>
      <c r="B1068" s="32"/>
      <c r="C1068" s="33"/>
      <c r="D1068" s="34"/>
      <c r="E1068" s="34"/>
      <c r="F1068" s="24" t="s">
        <v>990</v>
      </c>
      <c r="G1068" s="30" t="s">
        <v>152</v>
      </c>
      <c r="H1068" s="38"/>
      <c r="I1068" s="38"/>
      <c r="J1068" s="35">
        <v>7200000</v>
      </c>
      <c r="K1068" s="38">
        <v>0</v>
      </c>
      <c r="L1068" s="35">
        <v>5770417</v>
      </c>
      <c r="M1068" s="38">
        <v>0</v>
      </c>
      <c r="N1068" s="35">
        <v>7907040</v>
      </c>
      <c r="O1068" s="38">
        <v>0</v>
      </c>
      <c r="P1068" s="58"/>
      <c r="Q1068" s="53"/>
      <c r="R1068" s="59"/>
    </row>
    <row r="1069" spans="1:18" s="31" customFormat="1" x14ac:dyDescent="0.25">
      <c r="A1069" s="29"/>
      <c r="B1069" s="32"/>
      <c r="C1069" s="33"/>
      <c r="D1069" s="34"/>
      <c r="E1069" s="23" t="s">
        <v>991</v>
      </c>
      <c r="F1069" s="24"/>
      <c r="G1069" s="30" t="s">
        <v>1</v>
      </c>
      <c r="H1069" s="42">
        <f>SUM(H1070:H1071)</f>
        <v>0</v>
      </c>
      <c r="I1069" s="42">
        <f t="shared" ref="I1069:R1069" si="490">SUM(I1070:I1071)</f>
        <v>0</v>
      </c>
      <c r="J1069" s="42">
        <f t="shared" si="490"/>
        <v>0</v>
      </c>
      <c r="K1069" s="42">
        <f t="shared" si="490"/>
        <v>0</v>
      </c>
      <c r="L1069" s="42">
        <f t="shared" si="490"/>
        <v>0</v>
      </c>
      <c r="M1069" s="42">
        <f t="shared" si="490"/>
        <v>3015</v>
      </c>
      <c r="N1069" s="42">
        <f t="shared" si="490"/>
        <v>0</v>
      </c>
      <c r="O1069" s="42">
        <f t="shared" si="490"/>
        <v>0</v>
      </c>
      <c r="P1069" s="43">
        <f t="shared" si="490"/>
        <v>0</v>
      </c>
      <c r="Q1069" s="42">
        <f t="shared" si="490"/>
        <v>0</v>
      </c>
      <c r="R1069" s="42">
        <f t="shared" si="490"/>
        <v>0</v>
      </c>
    </row>
    <row r="1070" spans="1:18" s="31" customFormat="1" x14ac:dyDescent="0.25">
      <c r="A1070" s="29"/>
      <c r="B1070" s="32"/>
      <c r="C1070" s="33"/>
      <c r="D1070" s="34"/>
      <c r="E1070" s="34"/>
      <c r="F1070" s="24" t="s">
        <v>992</v>
      </c>
      <c r="G1070" s="30" t="s">
        <v>675</v>
      </c>
      <c r="H1070" s="38"/>
      <c r="I1070" s="38"/>
      <c r="J1070" s="38"/>
      <c r="K1070" s="38"/>
      <c r="L1070" s="38">
        <v>0</v>
      </c>
      <c r="M1070" s="38">
        <v>75</v>
      </c>
      <c r="N1070" s="38"/>
      <c r="O1070" s="38"/>
      <c r="P1070" s="58"/>
      <c r="Q1070" s="59"/>
      <c r="R1070" s="59"/>
    </row>
    <row r="1071" spans="1:18" s="31" customFormat="1" x14ac:dyDescent="0.25">
      <c r="A1071" s="29"/>
      <c r="B1071" s="32"/>
      <c r="C1071" s="33"/>
      <c r="D1071" s="34"/>
      <c r="E1071" s="34"/>
      <c r="F1071" s="24" t="s">
        <v>993</v>
      </c>
      <c r="G1071" s="30" t="s">
        <v>20</v>
      </c>
      <c r="H1071" s="38"/>
      <c r="I1071" s="38"/>
      <c r="J1071" s="38"/>
      <c r="K1071" s="38"/>
      <c r="L1071" s="38">
        <v>0</v>
      </c>
      <c r="M1071" s="35">
        <v>2940</v>
      </c>
      <c r="N1071" s="38"/>
      <c r="O1071" s="38"/>
      <c r="P1071" s="52"/>
      <c r="Q1071" s="59"/>
      <c r="R1071" s="59"/>
    </row>
    <row r="1072" spans="1:18" s="31" customFormat="1" x14ac:dyDescent="0.25">
      <c r="A1072" s="29"/>
      <c r="B1072" s="32"/>
      <c r="C1072" s="33"/>
      <c r="D1072" s="34"/>
      <c r="E1072" s="23" t="s">
        <v>994</v>
      </c>
      <c r="F1072" s="24"/>
      <c r="G1072" s="30" t="s">
        <v>1</v>
      </c>
      <c r="H1072" s="26">
        <f>H1073</f>
        <v>44000</v>
      </c>
      <c r="I1072" s="26">
        <f t="shared" ref="I1072:R1072" si="491">I1073</f>
        <v>0</v>
      </c>
      <c r="J1072" s="26">
        <f t="shared" si="491"/>
        <v>50000</v>
      </c>
      <c r="K1072" s="26">
        <f t="shared" si="491"/>
        <v>0</v>
      </c>
      <c r="L1072" s="26">
        <f t="shared" si="491"/>
        <v>170000</v>
      </c>
      <c r="M1072" s="26">
        <f t="shared" si="491"/>
        <v>0</v>
      </c>
      <c r="N1072" s="26">
        <f t="shared" si="491"/>
        <v>0</v>
      </c>
      <c r="O1072" s="26">
        <f t="shared" si="491"/>
        <v>0</v>
      </c>
      <c r="P1072" s="27">
        <f t="shared" si="491"/>
        <v>0</v>
      </c>
      <c r="Q1072" s="26">
        <f t="shared" si="491"/>
        <v>0</v>
      </c>
      <c r="R1072" s="26">
        <f t="shared" si="491"/>
        <v>0</v>
      </c>
    </row>
    <row r="1073" spans="1:18" s="31" customFormat="1" x14ac:dyDescent="0.25">
      <c r="A1073" s="29"/>
      <c r="B1073" s="32"/>
      <c r="C1073" s="33"/>
      <c r="D1073" s="34"/>
      <c r="E1073" s="34"/>
      <c r="F1073" s="24" t="s">
        <v>995</v>
      </c>
      <c r="G1073" s="30" t="s">
        <v>152</v>
      </c>
      <c r="H1073" s="35">
        <v>44000</v>
      </c>
      <c r="I1073" s="38">
        <v>0</v>
      </c>
      <c r="J1073" s="35">
        <v>50000</v>
      </c>
      <c r="K1073" s="38">
        <v>0</v>
      </c>
      <c r="L1073" s="35">
        <v>170000</v>
      </c>
      <c r="M1073" s="38">
        <v>0</v>
      </c>
      <c r="N1073" s="38"/>
      <c r="O1073" s="38"/>
      <c r="P1073" s="58"/>
      <c r="Q1073" s="59"/>
      <c r="R1073" s="59"/>
    </row>
    <row r="1074" spans="1:18" s="31" customFormat="1" x14ac:dyDescent="0.25">
      <c r="A1074" s="29"/>
      <c r="B1074" s="32"/>
      <c r="C1074" s="33"/>
      <c r="D1074" s="34"/>
      <c r="E1074" s="23" t="s">
        <v>996</v>
      </c>
      <c r="F1074" s="24"/>
      <c r="G1074" s="30" t="s">
        <v>1</v>
      </c>
      <c r="H1074" s="26">
        <f>SUM(H1075:H1076)</f>
        <v>4711572</v>
      </c>
      <c r="I1074" s="26">
        <f t="shared" ref="I1074:R1074" si="492">SUM(I1075:I1076)</f>
        <v>0</v>
      </c>
      <c r="J1074" s="26">
        <f t="shared" si="492"/>
        <v>3293554</v>
      </c>
      <c r="K1074" s="26">
        <f t="shared" si="492"/>
        <v>0</v>
      </c>
      <c r="L1074" s="26">
        <f t="shared" si="492"/>
        <v>4944000</v>
      </c>
      <c r="M1074" s="26">
        <f t="shared" si="492"/>
        <v>1839818</v>
      </c>
      <c r="N1074" s="26">
        <f t="shared" si="492"/>
        <v>3632115</v>
      </c>
      <c r="O1074" s="26">
        <f t="shared" si="492"/>
        <v>0</v>
      </c>
      <c r="P1074" s="27">
        <f t="shared" si="492"/>
        <v>0</v>
      </c>
      <c r="Q1074" s="26">
        <f t="shared" si="492"/>
        <v>0</v>
      </c>
      <c r="R1074" s="26">
        <f t="shared" si="492"/>
        <v>0</v>
      </c>
    </row>
    <row r="1075" spans="1:18" s="31" customFormat="1" x14ac:dyDescent="0.25">
      <c r="A1075" s="29"/>
      <c r="B1075" s="32"/>
      <c r="C1075" s="33"/>
      <c r="D1075" s="34"/>
      <c r="E1075" s="34"/>
      <c r="F1075" s="24" t="s">
        <v>997</v>
      </c>
      <c r="G1075" s="30" t="s">
        <v>20</v>
      </c>
      <c r="H1075" s="38"/>
      <c r="I1075" s="38"/>
      <c r="J1075" s="38"/>
      <c r="K1075" s="38"/>
      <c r="L1075" s="38">
        <v>0</v>
      </c>
      <c r="M1075" s="35">
        <v>1839818</v>
      </c>
      <c r="N1075" s="38"/>
      <c r="O1075" s="38"/>
      <c r="P1075" s="52"/>
      <c r="Q1075" s="59"/>
      <c r="R1075" s="59"/>
    </row>
    <row r="1076" spans="1:18" s="31" customFormat="1" x14ac:dyDescent="0.25">
      <c r="A1076" s="29"/>
      <c r="B1076" s="32"/>
      <c r="C1076" s="33"/>
      <c r="D1076" s="34"/>
      <c r="E1076" s="34"/>
      <c r="F1076" s="24" t="s">
        <v>997</v>
      </c>
      <c r="G1076" s="30" t="s">
        <v>150</v>
      </c>
      <c r="H1076" s="35">
        <v>4711572</v>
      </c>
      <c r="I1076" s="38">
        <v>0</v>
      </c>
      <c r="J1076" s="35">
        <v>3293554</v>
      </c>
      <c r="K1076" s="38">
        <v>0</v>
      </c>
      <c r="L1076" s="35">
        <v>4944000</v>
      </c>
      <c r="M1076" s="38">
        <v>0</v>
      </c>
      <c r="N1076" s="35">
        <v>3632115</v>
      </c>
      <c r="O1076" s="38">
        <v>0</v>
      </c>
      <c r="P1076" s="58"/>
      <c r="Q1076" s="53"/>
      <c r="R1076" s="59"/>
    </row>
    <row r="1077" spans="1:18" s="31" customFormat="1" x14ac:dyDescent="0.25">
      <c r="A1077" s="29"/>
      <c r="B1077" s="32"/>
      <c r="C1077" s="33"/>
      <c r="D1077" s="34"/>
      <c r="E1077" s="23" t="s">
        <v>998</v>
      </c>
      <c r="F1077" s="24"/>
      <c r="G1077" s="30" t="s">
        <v>1</v>
      </c>
      <c r="H1077" s="26">
        <f>H1078</f>
        <v>10625932</v>
      </c>
      <c r="I1077" s="26">
        <f t="shared" ref="I1077:R1077" si="493">I1078</f>
        <v>6909945</v>
      </c>
      <c r="J1077" s="26">
        <f t="shared" si="493"/>
        <v>12869949</v>
      </c>
      <c r="K1077" s="26">
        <f t="shared" si="493"/>
        <v>11017807</v>
      </c>
      <c r="L1077" s="26">
        <f t="shared" si="493"/>
        <v>15145276</v>
      </c>
      <c r="M1077" s="26">
        <f t="shared" si="493"/>
        <v>14556466</v>
      </c>
      <c r="N1077" s="26">
        <f t="shared" si="493"/>
        <v>6796474</v>
      </c>
      <c r="O1077" s="26">
        <f t="shared" si="493"/>
        <v>4758821</v>
      </c>
      <c r="P1077" s="27">
        <f t="shared" si="493"/>
        <v>15419696.74968843</v>
      </c>
      <c r="Q1077" s="26">
        <f t="shared" si="493"/>
        <v>16497704.86532254</v>
      </c>
      <c r="R1077" s="26">
        <f t="shared" si="493"/>
        <v>17635708.298080057</v>
      </c>
    </row>
    <row r="1078" spans="1:18" s="31" customFormat="1" x14ac:dyDescent="0.25">
      <c r="A1078" s="29"/>
      <c r="B1078" s="32"/>
      <c r="C1078" s="33"/>
      <c r="D1078" s="34"/>
      <c r="E1078" s="34"/>
      <c r="F1078" s="24" t="s">
        <v>999</v>
      </c>
      <c r="G1078" s="30" t="s">
        <v>152</v>
      </c>
      <c r="H1078" s="35">
        <v>10625932</v>
      </c>
      <c r="I1078" s="35">
        <v>6909945</v>
      </c>
      <c r="J1078" s="35">
        <v>12869949</v>
      </c>
      <c r="K1078" s="35">
        <v>11017807</v>
      </c>
      <c r="L1078" s="35">
        <v>15145276</v>
      </c>
      <c r="M1078" s="35">
        <v>14556466</v>
      </c>
      <c r="N1078" s="35">
        <v>6796474</v>
      </c>
      <c r="O1078" s="35">
        <v>4758821</v>
      </c>
      <c r="P1078" s="52">
        <f>((O1078*3)+M1078)/2*$P$2*$P$3</f>
        <v>15419696.74968843</v>
      </c>
      <c r="Q1078" s="53">
        <f t="shared" ref="Q1078" si="494">P1078*$Q$2*$Q$3</f>
        <v>16497704.86532254</v>
      </c>
      <c r="R1078" s="53">
        <f t="shared" ref="R1078" si="495">Q1078*$R$2*$R$3</f>
        <v>17635708.298080057</v>
      </c>
    </row>
    <row r="1079" spans="1:18" s="31" customFormat="1" x14ac:dyDescent="0.25">
      <c r="A1079" s="29"/>
      <c r="B1079" s="22" t="s">
        <v>1000</v>
      </c>
      <c r="C1079" s="22"/>
      <c r="D1079" s="23"/>
      <c r="E1079" s="23"/>
      <c r="F1079" s="24"/>
      <c r="G1079" s="30" t="s">
        <v>1</v>
      </c>
      <c r="H1079" s="26">
        <f>H1080</f>
        <v>7995692</v>
      </c>
      <c r="I1079" s="26">
        <f t="shared" ref="I1079:R1079" si="496">I1080</f>
        <v>9683356</v>
      </c>
      <c r="J1079" s="26">
        <f t="shared" si="496"/>
        <v>3550962</v>
      </c>
      <c r="K1079" s="26">
        <f t="shared" si="496"/>
        <v>11198235</v>
      </c>
      <c r="L1079" s="26">
        <f t="shared" si="496"/>
        <v>6875692</v>
      </c>
      <c r="M1079" s="26">
        <f t="shared" si="496"/>
        <v>11710832</v>
      </c>
      <c r="N1079" s="26">
        <f t="shared" si="496"/>
        <v>6000000</v>
      </c>
      <c r="O1079" s="26">
        <f t="shared" si="496"/>
        <v>684705</v>
      </c>
      <c r="P1079" s="27">
        <f t="shared" si="496"/>
        <v>3499225.1663757302</v>
      </c>
      <c r="Q1079" s="26">
        <f t="shared" si="496"/>
        <v>3743859.8818969922</v>
      </c>
      <c r="R1079" s="26">
        <f t="shared" si="496"/>
        <v>4002109.4646203062</v>
      </c>
    </row>
    <row r="1080" spans="1:18" s="31" customFormat="1" x14ac:dyDescent="0.25">
      <c r="A1080" s="29"/>
      <c r="B1080" s="32"/>
      <c r="C1080" s="22" t="s">
        <v>1001</v>
      </c>
      <c r="D1080" s="23"/>
      <c r="E1080" s="23"/>
      <c r="F1080" s="24"/>
      <c r="G1080" s="30" t="s">
        <v>1</v>
      </c>
      <c r="H1080" s="26">
        <f>H1081+H1084</f>
        <v>7995692</v>
      </c>
      <c r="I1080" s="26">
        <f t="shared" ref="I1080:R1080" si="497">I1081+I1084</f>
        <v>9683356</v>
      </c>
      <c r="J1080" s="26">
        <f t="shared" si="497"/>
        <v>3550962</v>
      </c>
      <c r="K1080" s="26">
        <f t="shared" si="497"/>
        <v>11198235</v>
      </c>
      <c r="L1080" s="26">
        <f t="shared" si="497"/>
        <v>6875692</v>
      </c>
      <c r="M1080" s="26">
        <f t="shared" si="497"/>
        <v>11710832</v>
      </c>
      <c r="N1080" s="26">
        <f t="shared" si="497"/>
        <v>6000000</v>
      </c>
      <c r="O1080" s="26">
        <f t="shared" si="497"/>
        <v>684705</v>
      </c>
      <c r="P1080" s="27">
        <f t="shared" si="497"/>
        <v>3499225.1663757302</v>
      </c>
      <c r="Q1080" s="26">
        <f t="shared" si="497"/>
        <v>3743859.8818969922</v>
      </c>
      <c r="R1080" s="26">
        <f t="shared" si="497"/>
        <v>4002109.4646203062</v>
      </c>
    </row>
    <row r="1081" spans="1:18" s="31" customFormat="1" x14ac:dyDescent="0.25">
      <c r="A1081" s="29"/>
      <c r="B1081" s="32"/>
      <c r="C1081" s="33"/>
      <c r="D1081" s="23" t="s">
        <v>1002</v>
      </c>
      <c r="E1081" s="23"/>
      <c r="F1081" s="24"/>
      <c r="G1081" s="30" t="s">
        <v>1</v>
      </c>
      <c r="H1081" s="42">
        <f>H1082</f>
        <v>0</v>
      </c>
      <c r="I1081" s="42">
        <f t="shared" ref="I1081:R1082" si="498">I1082</f>
        <v>0</v>
      </c>
      <c r="J1081" s="42">
        <f t="shared" si="498"/>
        <v>0</v>
      </c>
      <c r="K1081" s="42">
        <f t="shared" si="498"/>
        <v>0</v>
      </c>
      <c r="L1081" s="42">
        <f t="shared" si="498"/>
        <v>1200000</v>
      </c>
      <c r="M1081" s="42">
        <f t="shared" si="498"/>
        <v>0</v>
      </c>
      <c r="N1081" s="42">
        <f t="shared" si="498"/>
        <v>0</v>
      </c>
      <c r="O1081" s="42">
        <f t="shared" si="498"/>
        <v>0</v>
      </c>
      <c r="P1081" s="43">
        <f t="shared" si="498"/>
        <v>0</v>
      </c>
      <c r="Q1081" s="42">
        <f t="shared" si="498"/>
        <v>0</v>
      </c>
      <c r="R1081" s="42">
        <f t="shared" si="498"/>
        <v>0</v>
      </c>
    </row>
    <row r="1082" spans="1:18" s="31" customFormat="1" x14ac:dyDescent="0.25">
      <c r="A1082" s="29"/>
      <c r="B1082" s="32"/>
      <c r="C1082" s="33"/>
      <c r="D1082" s="34"/>
      <c r="E1082" s="23" t="s">
        <v>1003</v>
      </c>
      <c r="F1082" s="24"/>
      <c r="G1082" s="30" t="s">
        <v>1</v>
      </c>
      <c r="H1082" s="42">
        <f>H1083</f>
        <v>0</v>
      </c>
      <c r="I1082" s="42">
        <f t="shared" si="498"/>
        <v>0</v>
      </c>
      <c r="J1082" s="42">
        <f t="shared" si="498"/>
        <v>0</v>
      </c>
      <c r="K1082" s="42">
        <f t="shared" si="498"/>
        <v>0</v>
      </c>
      <c r="L1082" s="42">
        <f t="shared" si="498"/>
        <v>1200000</v>
      </c>
      <c r="M1082" s="42">
        <f t="shared" si="498"/>
        <v>0</v>
      </c>
      <c r="N1082" s="42">
        <f t="shared" si="498"/>
        <v>0</v>
      </c>
      <c r="O1082" s="42">
        <f t="shared" si="498"/>
        <v>0</v>
      </c>
      <c r="P1082" s="43">
        <f t="shared" si="498"/>
        <v>0</v>
      </c>
      <c r="Q1082" s="42">
        <f t="shared" si="498"/>
        <v>0</v>
      </c>
      <c r="R1082" s="42">
        <f t="shared" si="498"/>
        <v>0</v>
      </c>
    </row>
    <row r="1083" spans="1:18" s="31" customFormat="1" x14ac:dyDescent="0.25">
      <c r="A1083" s="29"/>
      <c r="B1083" s="32"/>
      <c r="C1083" s="33"/>
      <c r="D1083" s="34"/>
      <c r="E1083" s="34"/>
      <c r="F1083" s="24" t="s">
        <v>1004</v>
      </c>
      <c r="G1083" s="30" t="s">
        <v>64</v>
      </c>
      <c r="H1083" s="38"/>
      <c r="I1083" s="38"/>
      <c r="J1083" s="38"/>
      <c r="K1083" s="38"/>
      <c r="L1083" s="35">
        <v>1200000</v>
      </c>
      <c r="M1083" s="38">
        <v>0</v>
      </c>
      <c r="N1083" s="38"/>
      <c r="O1083" s="38"/>
      <c r="P1083" s="58"/>
      <c r="Q1083" s="59"/>
      <c r="R1083" s="59"/>
    </row>
    <row r="1084" spans="1:18" s="31" customFormat="1" x14ac:dyDescent="0.25">
      <c r="A1084" s="29"/>
      <c r="B1084" s="32"/>
      <c r="C1084" s="33"/>
      <c r="D1084" s="23" t="s">
        <v>1005</v>
      </c>
      <c r="E1084" s="23"/>
      <c r="F1084" s="24"/>
      <c r="G1084" s="30" t="s">
        <v>1</v>
      </c>
      <c r="H1084" s="26">
        <f>H1085+H1087</f>
        <v>7995692</v>
      </c>
      <c r="I1084" s="26">
        <f t="shared" ref="I1084:R1084" si="499">I1085+I1087</f>
        <v>9683356</v>
      </c>
      <c r="J1084" s="26">
        <f t="shared" si="499"/>
        <v>3550962</v>
      </c>
      <c r="K1084" s="26">
        <f t="shared" si="499"/>
        <v>11198235</v>
      </c>
      <c r="L1084" s="26">
        <f t="shared" si="499"/>
        <v>5675692</v>
      </c>
      <c r="M1084" s="26">
        <f t="shared" si="499"/>
        <v>11710832</v>
      </c>
      <c r="N1084" s="26">
        <f t="shared" si="499"/>
        <v>6000000</v>
      </c>
      <c r="O1084" s="26">
        <f t="shared" si="499"/>
        <v>684705</v>
      </c>
      <c r="P1084" s="27">
        <f t="shared" si="499"/>
        <v>3499225.1663757302</v>
      </c>
      <c r="Q1084" s="26">
        <f t="shared" si="499"/>
        <v>3743859.8818969922</v>
      </c>
      <c r="R1084" s="26">
        <f t="shared" si="499"/>
        <v>4002109.4646203062</v>
      </c>
    </row>
    <row r="1085" spans="1:18" s="31" customFormat="1" x14ac:dyDescent="0.25">
      <c r="A1085" s="29"/>
      <c r="B1085" s="32"/>
      <c r="C1085" s="33"/>
      <c r="D1085" s="34"/>
      <c r="E1085" s="23" t="s">
        <v>1006</v>
      </c>
      <c r="F1085" s="24"/>
      <c r="G1085" s="30" t="s">
        <v>1</v>
      </c>
      <c r="H1085" s="26">
        <f>H1086</f>
        <v>495692</v>
      </c>
      <c r="I1085" s="26">
        <f t="shared" ref="I1085:R1085" si="500">I1086</f>
        <v>0</v>
      </c>
      <c r="J1085" s="26">
        <f t="shared" si="500"/>
        <v>495962</v>
      </c>
      <c r="K1085" s="26">
        <f t="shared" si="500"/>
        <v>0</v>
      </c>
      <c r="L1085" s="26">
        <f t="shared" si="500"/>
        <v>495692</v>
      </c>
      <c r="M1085" s="26">
        <f t="shared" si="500"/>
        <v>0</v>
      </c>
      <c r="N1085" s="26">
        <f t="shared" si="500"/>
        <v>0</v>
      </c>
      <c r="O1085" s="26">
        <f t="shared" si="500"/>
        <v>0</v>
      </c>
      <c r="P1085" s="27">
        <f t="shared" si="500"/>
        <v>0</v>
      </c>
      <c r="Q1085" s="26">
        <f t="shared" si="500"/>
        <v>0</v>
      </c>
      <c r="R1085" s="26">
        <f t="shared" si="500"/>
        <v>0</v>
      </c>
    </row>
    <row r="1086" spans="1:18" s="31" customFormat="1" x14ac:dyDescent="0.25">
      <c r="A1086" s="29"/>
      <c r="B1086" s="32"/>
      <c r="C1086" s="33"/>
      <c r="D1086" s="34"/>
      <c r="E1086" s="34"/>
      <c r="F1086" s="24" t="s">
        <v>1007</v>
      </c>
      <c r="G1086" s="30" t="s">
        <v>295</v>
      </c>
      <c r="H1086" s="35">
        <v>495692</v>
      </c>
      <c r="I1086" s="38">
        <v>0</v>
      </c>
      <c r="J1086" s="35">
        <v>495962</v>
      </c>
      <c r="K1086" s="38">
        <v>0</v>
      </c>
      <c r="L1086" s="35">
        <v>495692</v>
      </c>
      <c r="M1086" s="38">
        <v>0</v>
      </c>
      <c r="N1086" s="38"/>
      <c r="O1086" s="38"/>
      <c r="P1086" s="58"/>
      <c r="Q1086" s="59"/>
      <c r="R1086" s="59"/>
    </row>
    <row r="1087" spans="1:18" s="31" customFormat="1" x14ac:dyDescent="0.25">
      <c r="A1087" s="29"/>
      <c r="B1087" s="32"/>
      <c r="C1087" s="33"/>
      <c r="D1087" s="34"/>
      <c r="E1087" s="23" t="s">
        <v>1008</v>
      </c>
      <c r="F1087" s="24"/>
      <c r="G1087" s="30" t="s">
        <v>1</v>
      </c>
      <c r="H1087" s="26">
        <f>SUM(H1088:H1089)</f>
        <v>7500000</v>
      </c>
      <c r="I1087" s="26">
        <f t="shared" ref="I1087:R1087" si="501">SUM(I1088:I1089)</f>
        <v>9683356</v>
      </c>
      <c r="J1087" s="26">
        <f t="shared" si="501"/>
        <v>3055000</v>
      </c>
      <c r="K1087" s="26">
        <f t="shared" si="501"/>
        <v>11198235</v>
      </c>
      <c r="L1087" s="26">
        <f t="shared" si="501"/>
        <v>5180000</v>
      </c>
      <c r="M1087" s="26">
        <f t="shared" si="501"/>
        <v>11710832</v>
      </c>
      <c r="N1087" s="26">
        <f t="shared" si="501"/>
        <v>6000000</v>
      </c>
      <c r="O1087" s="26">
        <f t="shared" si="501"/>
        <v>684705</v>
      </c>
      <c r="P1087" s="27">
        <f t="shared" si="501"/>
        <v>3499225.1663757302</v>
      </c>
      <c r="Q1087" s="26">
        <f t="shared" si="501"/>
        <v>3743859.8818969922</v>
      </c>
      <c r="R1087" s="26">
        <f t="shared" si="501"/>
        <v>4002109.4646203062</v>
      </c>
    </row>
    <row r="1088" spans="1:18" s="31" customFormat="1" ht="21" x14ac:dyDescent="0.25">
      <c r="A1088" s="29"/>
      <c r="B1088" s="32"/>
      <c r="C1088" s="33"/>
      <c r="D1088" s="34"/>
      <c r="E1088" s="34"/>
      <c r="F1088" s="24" t="s">
        <v>1009</v>
      </c>
      <c r="G1088" s="30" t="s">
        <v>295</v>
      </c>
      <c r="H1088" s="35">
        <v>7500000</v>
      </c>
      <c r="I1088" s="35">
        <v>9683356</v>
      </c>
      <c r="J1088" s="35">
        <v>3055000</v>
      </c>
      <c r="K1088" s="35">
        <v>11198235</v>
      </c>
      <c r="L1088" s="35">
        <v>5180000</v>
      </c>
      <c r="M1088" s="35">
        <v>11032123</v>
      </c>
      <c r="N1088" s="35">
        <v>6000000</v>
      </c>
      <c r="O1088" s="35">
        <v>684705</v>
      </c>
      <c r="P1088" s="52">
        <f>((O1088*3)+M1088)/4*$P$2*$P$3</f>
        <v>3499225.1663757302</v>
      </c>
      <c r="Q1088" s="53">
        <f t="shared" ref="Q1088" si="502">P1088*$Q$2*$Q$3</f>
        <v>3743859.8818969922</v>
      </c>
      <c r="R1088" s="53">
        <f t="shared" ref="R1088" si="503">Q1088*$R$2*$R$3</f>
        <v>4002109.4646203062</v>
      </c>
    </row>
    <row r="1089" spans="1:18" s="31" customFormat="1" ht="21" x14ac:dyDescent="0.25">
      <c r="A1089" s="29"/>
      <c r="B1089" s="32"/>
      <c r="C1089" s="33"/>
      <c r="D1089" s="34"/>
      <c r="E1089" s="34"/>
      <c r="F1089" s="24" t="s">
        <v>1009</v>
      </c>
      <c r="G1089" s="30" t="s">
        <v>402</v>
      </c>
      <c r="H1089" s="38"/>
      <c r="I1089" s="38"/>
      <c r="J1089" s="38"/>
      <c r="K1089" s="38"/>
      <c r="L1089" s="38">
        <v>0</v>
      </c>
      <c r="M1089" s="35">
        <v>678709</v>
      </c>
      <c r="N1089" s="38"/>
      <c r="O1089" s="38"/>
      <c r="P1089" s="52"/>
      <c r="Q1089" s="59"/>
      <c r="R1089" s="59"/>
    </row>
    <row r="1090" spans="1:18" s="31" customFormat="1" x14ac:dyDescent="0.25">
      <c r="A1090" s="29"/>
      <c r="B1090" s="22" t="s">
        <v>1010</v>
      </c>
      <c r="C1090" s="22"/>
      <c r="D1090" s="23"/>
      <c r="E1090" s="23"/>
      <c r="F1090" s="24"/>
      <c r="G1090" s="30" t="s">
        <v>1</v>
      </c>
      <c r="H1090" s="42">
        <f>H1091</f>
        <v>0</v>
      </c>
      <c r="I1090" s="42">
        <f t="shared" ref="I1090:R1092" si="504">I1091</f>
        <v>196301</v>
      </c>
      <c r="J1090" s="42">
        <f t="shared" si="504"/>
        <v>0</v>
      </c>
      <c r="K1090" s="42">
        <f t="shared" si="504"/>
        <v>38798</v>
      </c>
      <c r="L1090" s="42">
        <f t="shared" si="504"/>
        <v>0</v>
      </c>
      <c r="M1090" s="42">
        <f t="shared" si="504"/>
        <v>128</v>
      </c>
      <c r="N1090" s="42">
        <f t="shared" si="504"/>
        <v>42438</v>
      </c>
      <c r="O1090" s="42">
        <f t="shared" si="504"/>
        <v>1238</v>
      </c>
      <c r="P1090" s="52">
        <f t="shared" si="504"/>
        <v>0</v>
      </c>
      <c r="Q1090" s="53">
        <f t="shared" si="504"/>
        <v>0</v>
      </c>
      <c r="R1090" s="53">
        <f t="shared" si="504"/>
        <v>0</v>
      </c>
    </row>
    <row r="1091" spans="1:18" s="31" customFormat="1" x14ac:dyDescent="0.25">
      <c r="A1091" s="29"/>
      <c r="B1091" s="32"/>
      <c r="C1091" s="22" t="s">
        <v>1011</v>
      </c>
      <c r="D1091" s="23"/>
      <c r="E1091" s="23"/>
      <c r="F1091" s="24"/>
      <c r="G1091" s="30" t="s">
        <v>1</v>
      </c>
      <c r="H1091" s="42">
        <f>H1092</f>
        <v>0</v>
      </c>
      <c r="I1091" s="42">
        <f t="shared" si="504"/>
        <v>196301</v>
      </c>
      <c r="J1091" s="42">
        <f t="shared" si="504"/>
        <v>0</v>
      </c>
      <c r="K1091" s="42">
        <f t="shared" si="504"/>
        <v>38798</v>
      </c>
      <c r="L1091" s="42">
        <f t="shared" si="504"/>
        <v>0</v>
      </c>
      <c r="M1091" s="42">
        <f t="shared" si="504"/>
        <v>128</v>
      </c>
      <c r="N1091" s="42">
        <f t="shared" si="504"/>
        <v>42438</v>
      </c>
      <c r="O1091" s="42">
        <f t="shared" si="504"/>
        <v>1238</v>
      </c>
      <c r="P1091" s="52">
        <f t="shared" si="504"/>
        <v>0</v>
      </c>
      <c r="Q1091" s="53">
        <f t="shared" si="504"/>
        <v>0</v>
      </c>
      <c r="R1091" s="53">
        <f t="shared" si="504"/>
        <v>0</v>
      </c>
    </row>
    <row r="1092" spans="1:18" s="31" customFormat="1" x14ac:dyDescent="0.25">
      <c r="A1092" s="29"/>
      <c r="B1092" s="32"/>
      <c r="C1092" s="33"/>
      <c r="D1092" s="23" t="s">
        <v>1012</v>
      </c>
      <c r="E1092" s="23"/>
      <c r="F1092" s="24"/>
      <c r="G1092" s="30" t="s">
        <v>1</v>
      </c>
      <c r="H1092" s="42">
        <f>H1093</f>
        <v>0</v>
      </c>
      <c r="I1092" s="42">
        <f t="shared" si="504"/>
        <v>196301</v>
      </c>
      <c r="J1092" s="42">
        <f t="shared" si="504"/>
        <v>0</v>
      </c>
      <c r="K1092" s="42">
        <f t="shared" si="504"/>
        <v>38798</v>
      </c>
      <c r="L1092" s="42">
        <f t="shared" si="504"/>
        <v>0</v>
      </c>
      <c r="M1092" s="42">
        <f t="shared" si="504"/>
        <v>128</v>
      </c>
      <c r="N1092" s="42">
        <f t="shared" si="504"/>
        <v>42438</v>
      </c>
      <c r="O1092" s="42">
        <f t="shared" si="504"/>
        <v>1238</v>
      </c>
      <c r="P1092" s="52">
        <f t="shared" si="504"/>
        <v>0</v>
      </c>
      <c r="Q1092" s="53">
        <f t="shared" si="504"/>
        <v>0</v>
      </c>
      <c r="R1092" s="53">
        <f t="shared" si="504"/>
        <v>0</v>
      </c>
    </row>
    <row r="1093" spans="1:18" s="31" customFormat="1" x14ac:dyDescent="0.25">
      <c r="A1093" s="29"/>
      <c r="B1093" s="32"/>
      <c r="C1093" s="33"/>
      <c r="D1093" s="34"/>
      <c r="E1093" s="23" t="s">
        <v>1013</v>
      </c>
      <c r="F1093" s="24"/>
      <c r="G1093" s="30" t="s">
        <v>1</v>
      </c>
      <c r="H1093" s="42">
        <f>SUM(H1094:H1096)</f>
        <v>0</v>
      </c>
      <c r="I1093" s="42">
        <f t="shared" ref="I1093:R1093" si="505">SUM(I1094:I1096)</f>
        <v>196301</v>
      </c>
      <c r="J1093" s="42">
        <f t="shared" si="505"/>
        <v>0</v>
      </c>
      <c r="K1093" s="42">
        <f t="shared" si="505"/>
        <v>38798</v>
      </c>
      <c r="L1093" s="42">
        <f t="shared" si="505"/>
        <v>0</v>
      </c>
      <c r="M1093" s="42">
        <f t="shared" si="505"/>
        <v>128</v>
      </c>
      <c r="N1093" s="42">
        <f t="shared" si="505"/>
        <v>42438</v>
      </c>
      <c r="O1093" s="42">
        <f t="shared" si="505"/>
        <v>1238</v>
      </c>
      <c r="P1093" s="52">
        <f t="shared" si="505"/>
        <v>0</v>
      </c>
      <c r="Q1093" s="53">
        <f t="shared" si="505"/>
        <v>0</v>
      </c>
      <c r="R1093" s="53">
        <f t="shared" si="505"/>
        <v>0</v>
      </c>
    </row>
    <row r="1094" spans="1:18" s="31" customFormat="1" x14ac:dyDescent="0.25">
      <c r="A1094" s="29"/>
      <c r="B1094" s="32"/>
      <c r="C1094" s="33"/>
      <c r="D1094" s="34"/>
      <c r="E1094" s="34"/>
      <c r="F1094" s="24" t="s">
        <v>1014</v>
      </c>
      <c r="G1094" s="30" t="s">
        <v>977</v>
      </c>
      <c r="H1094" s="38">
        <v>0</v>
      </c>
      <c r="I1094" s="35">
        <v>196301</v>
      </c>
      <c r="J1094" s="38"/>
      <c r="K1094" s="38"/>
      <c r="L1094" s="38"/>
      <c r="M1094" s="38"/>
      <c r="N1094" s="38"/>
      <c r="O1094" s="38"/>
      <c r="P1094" s="58"/>
      <c r="Q1094" s="59"/>
      <c r="R1094" s="59"/>
    </row>
    <row r="1095" spans="1:18" s="31" customFormat="1" x14ac:dyDescent="0.25">
      <c r="A1095" s="29"/>
      <c r="B1095" s="32"/>
      <c r="C1095" s="33"/>
      <c r="D1095" s="34"/>
      <c r="E1095" s="34"/>
      <c r="F1095" s="24" t="s">
        <v>1014</v>
      </c>
      <c r="G1095" s="30" t="s">
        <v>109</v>
      </c>
      <c r="H1095" s="38"/>
      <c r="I1095" s="38"/>
      <c r="J1095" s="38">
        <v>0</v>
      </c>
      <c r="K1095" s="35">
        <v>38776</v>
      </c>
      <c r="L1095" s="38">
        <v>0</v>
      </c>
      <c r="M1095" s="38">
        <v>128</v>
      </c>
      <c r="N1095" s="35">
        <v>42438</v>
      </c>
      <c r="O1095" s="35">
        <v>1238</v>
      </c>
      <c r="P1095" s="52"/>
      <c r="Q1095" s="53"/>
      <c r="R1095" s="53"/>
    </row>
    <row r="1096" spans="1:18" s="31" customFormat="1" ht="21" x14ac:dyDescent="0.25">
      <c r="A1096" s="29"/>
      <c r="B1096" s="32"/>
      <c r="C1096" s="33"/>
      <c r="D1096" s="34"/>
      <c r="E1096" s="34"/>
      <c r="F1096" s="24" t="s">
        <v>1015</v>
      </c>
      <c r="G1096" s="30" t="s">
        <v>112</v>
      </c>
      <c r="H1096" s="38"/>
      <c r="I1096" s="38"/>
      <c r="J1096" s="38">
        <v>0</v>
      </c>
      <c r="K1096" s="38">
        <v>22</v>
      </c>
      <c r="L1096" s="38"/>
      <c r="M1096" s="38"/>
      <c r="N1096" s="38"/>
      <c r="O1096" s="38"/>
      <c r="P1096" s="58"/>
      <c r="Q1096" s="59"/>
      <c r="R1096" s="59"/>
    </row>
    <row r="1097" spans="1:18" s="28" customFormat="1" x14ac:dyDescent="0.25">
      <c r="A1097" s="21" t="s">
        <v>1016</v>
      </c>
      <c r="B1097" s="22"/>
      <c r="C1097" s="22"/>
      <c r="D1097" s="23"/>
      <c r="E1097" s="23"/>
      <c r="F1097" s="24"/>
      <c r="G1097" s="25" t="s">
        <v>1</v>
      </c>
      <c r="H1097" s="26">
        <f>H1098+H1106</f>
        <v>11000000</v>
      </c>
      <c r="I1097" s="26">
        <f t="shared" ref="I1097:R1099" si="506">I1098</f>
        <v>0</v>
      </c>
      <c r="J1097" s="26">
        <f t="shared" si="506"/>
        <v>7000000</v>
      </c>
      <c r="K1097" s="26">
        <f t="shared" si="506"/>
        <v>0</v>
      </c>
      <c r="L1097" s="26">
        <f t="shared" si="506"/>
        <v>2969580</v>
      </c>
      <c r="M1097" s="26">
        <f t="shared" si="506"/>
        <v>320806</v>
      </c>
      <c r="N1097" s="26">
        <f t="shared" si="506"/>
        <v>7000000</v>
      </c>
      <c r="O1097" s="26">
        <f t="shared" si="506"/>
        <v>0</v>
      </c>
      <c r="P1097" s="27">
        <f t="shared" si="506"/>
        <v>0</v>
      </c>
      <c r="Q1097" s="26">
        <f t="shared" si="506"/>
        <v>0</v>
      </c>
      <c r="R1097" s="26">
        <f t="shared" si="506"/>
        <v>0</v>
      </c>
    </row>
    <row r="1098" spans="1:18" s="31" customFormat="1" x14ac:dyDescent="0.25">
      <c r="A1098" s="29"/>
      <c r="B1098" s="22" t="s">
        <v>1017</v>
      </c>
      <c r="C1098" s="22"/>
      <c r="D1098" s="23"/>
      <c r="E1098" s="23"/>
      <c r="F1098" s="24"/>
      <c r="G1098" s="30" t="s">
        <v>1</v>
      </c>
      <c r="H1098" s="26">
        <f>H1099</f>
        <v>1000000</v>
      </c>
      <c r="I1098" s="26">
        <f t="shared" si="506"/>
        <v>0</v>
      </c>
      <c r="J1098" s="26">
        <f t="shared" si="506"/>
        <v>7000000</v>
      </c>
      <c r="K1098" s="26">
        <f t="shared" si="506"/>
        <v>0</v>
      </c>
      <c r="L1098" s="26">
        <f t="shared" si="506"/>
        <v>2969580</v>
      </c>
      <c r="M1098" s="26">
        <f t="shared" si="506"/>
        <v>320806</v>
      </c>
      <c r="N1098" s="26">
        <f t="shared" si="506"/>
        <v>7000000</v>
      </c>
      <c r="O1098" s="26">
        <f t="shared" si="506"/>
        <v>0</v>
      </c>
      <c r="P1098" s="27">
        <f t="shared" si="506"/>
        <v>0</v>
      </c>
      <c r="Q1098" s="26">
        <f t="shared" si="506"/>
        <v>0</v>
      </c>
      <c r="R1098" s="26">
        <f t="shared" si="506"/>
        <v>0</v>
      </c>
    </row>
    <row r="1099" spans="1:18" s="31" customFormat="1" x14ac:dyDescent="0.25">
      <c r="A1099" s="29"/>
      <c r="B1099" s="32"/>
      <c r="C1099" s="22" t="s">
        <v>1018</v>
      </c>
      <c r="D1099" s="23"/>
      <c r="E1099" s="23"/>
      <c r="F1099" s="24"/>
      <c r="G1099" s="30" t="s">
        <v>1</v>
      </c>
      <c r="H1099" s="26">
        <f>H1100</f>
        <v>1000000</v>
      </c>
      <c r="I1099" s="26">
        <f t="shared" si="506"/>
        <v>0</v>
      </c>
      <c r="J1099" s="26">
        <f t="shared" si="506"/>
        <v>7000000</v>
      </c>
      <c r="K1099" s="26">
        <f t="shared" si="506"/>
        <v>0</v>
      </c>
      <c r="L1099" s="26">
        <f t="shared" si="506"/>
        <v>2969580</v>
      </c>
      <c r="M1099" s="26">
        <f t="shared" si="506"/>
        <v>320806</v>
      </c>
      <c r="N1099" s="26">
        <f t="shared" si="506"/>
        <v>7000000</v>
      </c>
      <c r="O1099" s="26">
        <f t="shared" si="506"/>
        <v>0</v>
      </c>
      <c r="P1099" s="27">
        <f t="shared" si="506"/>
        <v>0</v>
      </c>
      <c r="Q1099" s="26">
        <f t="shared" si="506"/>
        <v>0</v>
      </c>
      <c r="R1099" s="26">
        <f t="shared" si="506"/>
        <v>0</v>
      </c>
    </row>
    <row r="1100" spans="1:18" s="31" customFormat="1" x14ac:dyDescent="0.25">
      <c r="A1100" s="29"/>
      <c r="B1100" s="32"/>
      <c r="C1100" s="33"/>
      <c r="D1100" s="23" t="s">
        <v>1019</v>
      </c>
      <c r="E1100" s="23"/>
      <c r="F1100" s="24"/>
      <c r="G1100" s="30" t="s">
        <v>1</v>
      </c>
      <c r="H1100" s="26">
        <f>H1101+H1103</f>
        <v>1000000</v>
      </c>
      <c r="I1100" s="26">
        <f t="shared" ref="I1100:R1100" si="507">I1101+I1103</f>
        <v>0</v>
      </c>
      <c r="J1100" s="26">
        <f t="shared" si="507"/>
        <v>7000000</v>
      </c>
      <c r="K1100" s="26">
        <f t="shared" si="507"/>
        <v>0</v>
      </c>
      <c r="L1100" s="26">
        <f t="shared" si="507"/>
        <v>2969580</v>
      </c>
      <c r="M1100" s="26">
        <f t="shared" si="507"/>
        <v>320806</v>
      </c>
      <c r="N1100" s="26">
        <f t="shared" si="507"/>
        <v>7000000</v>
      </c>
      <c r="O1100" s="26">
        <f t="shared" si="507"/>
        <v>0</v>
      </c>
      <c r="P1100" s="27">
        <f t="shared" si="507"/>
        <v>0</v>
      </c>
      <c r="Q1100" s="26">
        <f t="shared" si="507"/>
        <v>0</v>
      </c>
      <c r="R1100" s="26">
        <f t="shared" si="507"/>
        <v>0</v>
      </c>
    </row>
    <row r="1101" spans="1:18" s="31" customFormat="1" x14ac:dyDescent="0.25">
      <c r="A1101" s="29"/>
      <c r="B1101" s="32"/>
      <c r="C1101" s="33"/>
      <c r="D1101" s="34"/>
      <c r="E1101" s="23" t="s">
        <v>1020</v>
      </c>
      <c r="F1101" s="24"/>
      <c r="G1101" s="30" t="s">
        <v>1</v>
      </c>
      <c r="H1101" s="42">
        <f>H1102</f>
        <v>0</v>
      </c>
      <c r="I1101" s="42">
        <f t="shared" ref="I1101:R1101" si="508">I1102</f>
        <v>0</v>
      </c>
      <c r="J1101" s="42">
        <f t="shared" si="508"/>
        <v>1000000</v>
      </c>
      <c r="K1101" s="42">
        <f t="shared" si="508"/>
        <v>0</v>
      </c>
      <c r="L1101" s="42">
        <f t="shared" si="508"/>
        <v>1149580</v>
      </c>
      <c r="M1101" s="42">
        <f t="shared" si="508"/>
        <v>0</v>
      </c>
      <c r="N1101" s="42">
        <f t="shared" si="508"/>
        <v>0</v>
      </c>
      <c r="O1101" s="42">
        <f t="shared" si="508"/>
        <v>0</v>
      </c>
      <c r="P1101" s="43">
        <f t="shared" si="508"/>
        <v>0</v>
      </c>
      <c r="Q1101" s="42">
        <f t="shared" si="508"/>
        <v>0</v>
      </c>
      <c r="R1101" s="42">
        <f t="shared" si="508"/>
        <v>0</v>
      </c>
    </row>
    <row r="1102" spans="1:18" s="31" customFormat="1" x14ac:dyDescent="0.25">
      <c r="A1102" s="29"/>
      <c r="B1102" s="32"/>
      <c r="C1102" s="33"/>
      <c r="D1102" s="34"/>
      <c r="E1102" s="34"/>
      <c r="F1102" s="24" t="s">
        <v>1021</v>
      </c>
      <c r="G1102" s="30" t="s">
        <v>295</v>
      </c>
      <c r="H1102" s="38"/>
      <c r="I1102" s="38"/>
      <c r="J1102" s="35">
        <v>1000000</v>
      </c>
      <c r="K1102" s="38">
        <v>0</v>
      </c>
      <c r="L1102" s="35">
        <v>1149580</v>
      </c>
      <c r="M1102" s="38">
        <v>0</v>
      </c>
      <c r="N1102" s="38"/>
      <c r="O1102" s="38"/>
      <c r="P1102" s="58"/>
      <c r="Q1102" s="59"/>
      <c r="R1102" s="59"/>
    </row>
    <row r="1103" spans="1:18" s="31" customFormat="1" x14ac:dyDescent="0.25">
      <c r="A1103" s="29"/>
      <c r="B1103" s="32"/>
      <c r="C1103" s="33"/>
      <c r="D1103" s="34"/>
      <c r="E1103" s="23" t="s">
        <v>1022</v>
      </c>
      <c r="F1103" s="24"/>
      <c r="G1103" s="30" t="s">
        <v>1</v>
      </c>
      <c r="H1103" s="26">
        <f>SUM(H1104:H1105)</f>
        <v>1000000</v>
      </c>
      <c r="I1103" s="26">
        <f t="shared" ref="I1103:R1103" si="509">SUM(I1104:I1105)</f>
        <v>0</v>
      </c>
      <c r="J1103" s="26">
        <f t="shared" si="509"/>
        <v>6000000</v>
      </c>
      <c r="K1103" s="26">
        <f t="shared" si="509"/>
        <v>0</v>
      </c>
      <c r="L1103" s="26">
        <f t="shared" si="509"/>
        <v>1820000</v>
      </c>
      <c r="M1103" s="26">
        <f t="shared" si="509"/>
        <v>320806</v>
      </c>
      <c r="N1103" s="26">
        <f t="shared" si="509"/>
        <v>7000000</v>
      </c>
      <c r="O1103" s="26">
        <f t="shared" si="509"/>
        <v>0</v>
      </c>
      <c r="P1103" s="27">
        <f t="shared" si="509"/>
        <v>0</v>
      </c>
      <c r="Q1103" s="26">
        <f t="shared" si="509"/>
        <v>0</v>
      </c>
      <c r="R1103" s="26">
        <f t="shared" si="509"/>
        <v>0</v>
      </c>
    </row>
    <row r="1104" spans="1:18" s="31" customFormat="1" ht="21" x14ac:dyDescent="0.25">
      <c r="A1104" s="29"/>
      <c r="B1104" s="32"/>
      <c r="C1104" s="33"/>
      <c r="D1104" s="34"/>
      <c r="E1104" s="34"/>
      <c r="F1104" s="24" t="s">
        <v>1023</v>
      </c>
      <c r="G1104" s="30" t="s">
        <v>295</v>
      </c>
      <c r="H1104" s="35">
        <v>1000000</v>
      </c>
      <c r="I1104" s="38">
        <v>0</v>
      </c>
      <c r="J1104" s="35">
        <v>6000000</v>
      </c>
      <c r="K1104" s="38">
        <v>0</v>
      </c>
      <c r="L1104" s="35">
        <v>1820000</v>
      </c>
      <c r="M1104" s="38">
        <v>0</v>
      </c>
      <c r="N1104" s="35">
        <v>7000000</v>
      </c>
      <c r="O1104" s="38">
        <v>0</v>
      </c>
      <c r="P1104" s="58"/>
      <c r="Q1104" s="53"/>
      <c r="R1104" s="59"/>
    </row>
    <row r="1105" spans="1:18" s="31" customFormat="1" ht="21" x14ac:dyDescent="0.25">
      <c r="A1105" s="29"/>
      <c r="B1105" s="32"/>
      <c r="C1105" s="33"/>
      <c r="D1105" s="34"/>
      <c r="E1105" s="34"/>
      <c r="F1105" s="24" t="s">
        <v>1023</v>
      </c>
      <c r="G1105" s="30" t="s">
        <v>402</v>
      </c>
      <c r="H1105" s="38"/>
      <c r="I1105" s="38"/>
      <c r="J1105" s="38"/>
      <c r="K1105" s="38"/>
      <c r="L1105" s="38">
        <v>0</v>
      </c>
      <c r="M1105" s="35">
        <v>320806</v>
      </c>
      <c r="N1105" s="38"/>
      <c r="O1105" s="38"/>
      <c r="P1105" s="52"/>
      <c r="Q1105" s="59"/>
      <c r="R1105" s="59"/>
    </row>
    <row r="1106" spans="1:18" s="31" customFormat="1" x14ac:dyDescent="0.25">
      <c r="A1106" s="29"/>
      <c r="B1106" s="22" t="s">
        <v>1024</v>
      </c>
      <c r="C1106" s="22"/>
      <c r="D1106" s="23"/>
      <c r="E1106" s="23"/>
      <c r="F1106" s="24"/>
      <c r="G1106" s="30" t="s">
        <v>1</v>
      </c>
      <c r="H1106" s="26">
        <f>H1107</f>
        <v>10000000</v>
      </c>
      <c r="I1106" s="26">
        <f t="shared" ref="I1106:R1109" si="510">I1107</f>
        <v>0</v>
      </c>
      <c r="J1106" s="26">
        <f t="shared" si="510"/>
        <v>0</v>
      </c>
      <c r="K1106" s="26">
        <f t="shared" si="510"/>
        <v>0</v>
      </c>
      <c r="L1106" s="26">
        <f t="shared" si="510"/>
        <v>0</v>
      </c>
      <c r="M1106" s="26">
        <f t="shared" si="510"/>
        <v>0</v>
      </c>
      <c r="N1106" s="26">
        <f t="shared" si="510"/>
        <v>0</v>
      </c>
      <c r="O1106" s="26">
        <f t="shared" si="510"/>
        <v>0</v>
      </c>
      <c r="P1106" s="27">
        <f t="shared" si="510"/>
        <v>0</v>
      </c>
      <c r="Q1106" s="26">
        <f t="shared" si="510"/>
        <v>0</v>
      </c>
      <c r="R1106" s="26">
        <f t="shared" si="510"/>
        <v>0</v>
      </c>
    </row>
    <row r="1107" spans="1:18" s="31" customFormat="1" x14ac:dyDescent="0.25">
      <c r="A1107" s="29"/>
      <c r="B1107" s="32"/>
      <c r="C1107" s="22" t="s">
        <v>1025</v>
      </c>
      <c r="D1107" s="23"/>
      <c r="E1107" s="23"/>
      <c r="F1107" s="24"/>
      <c r="G1107" s="30" t="s">
        <v>1</v>
      </c>
      <c r="H1107" s="26">
        <f>H1108</f>
        <v>10000000</v>
      </c>
      <c r="I1107" s="26">
        <f t="shared" si="510"/>
        <v>0</v>
      </c>
      <c r="J1107" s="26">
        <f t="shared" si="510"/>
        <v>0</v>
      </c>
      <c r="K1107" s="26">
        <f t="shared" si="510"/>
        <v>0</v>
      </c>
      <c r="L1107" s="26">
        <f t="shared" si="510"/>
        <v>0</v>
      </c>
      <c r="M1107" s="26">
        <f t="shared" si="510"/>
        <v>0</v>
      </c>
      <c r="N1107" s="26">
        <f t="shared" si="510"/>
        <v>0</v>
      </c>
      <c r="O1107" s="26">
        <f t="shared" si="510"/>
        <v>0</v>
      </c>
      <c r="P1107" s="27">
        <f t="shared" si="510"/>
        <v>0</v>
      </c>
      <c r="Q1107" s="26">
        <f t="shared" si="510"/>
        <v>0</v>
      </c>
      <c r="R1107" s="26">
        <f t="shared" si="510"/>
        <v>0</v>
      </c>
    </row>
    <row r="1108" spans="1:18" s="31" customFormat="1" x14ac:dyDescent="0.25">
      <c r="A1108" s="29"/>
      <c r="B1108" s="32"/>
      <c r="C1108" s="33"/>
      <c r="D1108" s="23" t="s">
        <v>1026</v>
      </c>
      <c r="E1108" s="23"/>
      <c r="F1108" s="24"/>
      <c r="G1108" s="30" t="s">
        <v>1</v>
      </c>
      <c r="H1108" s="26">
        <f>H1109</f>
        <v>10000000</v>
      </c>
      <c r="I1108" s="26">
        <f t="shared" si="510"/>
        <v>0</v>
      </c>
      <c r="J1108" s="26">
        <f t="shared" si="510"/>
        <v>0</v>
      </c>
      <c r="K1108" s="26">
        <f t="shared" si="510"/>
        <v>0</v>
      </c>
      <c r="L1108" s="26">
        <f t="shared" si="510"/>
        <v>0</v>
      </c>
      <c r="M1108" s="26">
        <f t="shared" si="510"/>
        <v>0</v>
      </c>
      <c r="N1108" s="26">
        <f t="shared" si="510"/>
        <v>0</v>
      </c>
      <c r="O1108" s="26">
        <f t="shared" si="510"/>
        <v>0</v>
      </c>
      <c r="P1108" s="27">
        <f t="shared" si="510"/>
        <v>0</v>
      </c>
      <c r="Q1108" s="26">
        <f t="shared" si="510"/>
        <v>0</v>
      </c>
      <c r="R1108" s="26">
        <f t="shared" si="510"/>
        <v>0</v>
      </c>
    </row>
    <row r="1109" spans="1:18" s="31" customFormat="1" x14ac:dyDescent="0.25">
      <c r="A1109" s="29"/>
      <c r="B1109" s="32"/>
      <c r="C1109" s="33"/>
      <c r="D1109" s="34"/>
      <c r="E1109" s="23" t="s">
        <v>1027</v>
      </c>
      <c r="F1109" s="24"/>
      <c r="G1109" s="30" t="s">
        <v>1</v>
      </c>
      <c r="H1109" s="26">
        <f>H1110</f>
        <v>10000000</v>
      </c>
      <c r="I1109" s="26">
        <f t="shared" si="510"/>
        <v>0</v>
      </c>
      <c r="J1109" s="26">
        <f t="shared" si="510"/>
        <v>0</v>
      </c>
      <c r="K1109" s="26">
        <f t="shared" si="510"/>
        <v>0</v>
      </c>
      <c r="L1109" s="26">
        <f t="shared" si="510"/>
        <v>0</v>
      </c>
      <c r="M1109" s="26">
        <f t="shared" si="510"/>
        <v>0</v>
      </c>
      <c r="N1109" s="26">
        <f t="shared" si="510"/>
        <v>0</v>
      </c>
      <c r="O1109" s="26">
        <f t="shared" si="510"/>
        <v>0</v>
      </c>
      <c r="P1109" s="27">
        <f t="shared" si="510"/>
        <v>0</v>
      </c>
      <c r="Q1109" s="26">
        <f t="shared" si="510"/>
        <v>0</v>
      </c>
      <c r="R1109" s="26">
        <f t="shared" si="510"/>
        <v>0</v>
      </c>
    </row>
    <row r="1110" spans="1:18" s="31" customFormat="1" x14ac:dyDescent="0.25">
      <c r="A1110" s="29"/>
      <c r="B1110" s="32"/>
      <c r="C1110" s="33"/>
      <c r="D1110" s="34"/>
      <c r="E1110" s="34"/>
      <c r="F1110" s="24" t="s">
        <v>1028</v>
      </c>
      <c r="G1110" s="30" t="s">
        <v>152</v>
      </c>
      <c r="H1110" s="35">
        <v>10000000</v>
      </c>
      <c r="I1110" s="38">
        <v>0</v>
      </c>
      <c r="J1110" s="38"/>
      <c r="K1110" s="38"/>
      <c r="L1110" s="38"/>
      <c r="M1110" s="38"/>
      <c r="N1110" s="38"/>
      <c r="O1110" s="38"/>
      <c r="P1110" s="58"/>
      <c r="Q1110" s="59"/>
      <c r="R1110" s="59"/>
    </row>
    <row r="1111" spans="1:18" s="28" customFormat="1" x14ac:dyDescent="0.25">
      <c r="A1111" s="21" t="s">
        <v>1029</v>
      </c>
      <c r="B1111" s="22"/>
      <c r="C1111" s="22"/>
      <c r="D1111" s="23"/>
      <c r="E1111" s="23"/>
      <c r="F1111" s="24"/>
      <c r="G1111" s="25" t="s">
        <v>1</v>
      </c>
      <c r="H1111" s="26">
        <f>H1112+H1125</f>
        <v>-1709590267</v>
      </c>
      <c r="I1111" s="26">
        <f t="shared" ref="I1111:R1111" si="511">I1112+I1125</f>
        <v>-1717002667</v>
      </c>
      <c r="J1111" s="26">
        <f t="shared" si="511"/>
        <v>-1821455357</v>
      </c>
      <c r="K1111" s="26">
        <f t="shared" si="511"/>
        <v>-1809422425</v>
      </c>
      <c r="L1111" s="26">
        <f t="shared" si="511"/>
        <v>-1793039493</v>
      </c>
      <c r="M1111" s="26">
        <f t="shared" si="511"/>
        <v>-1914302531</v>
      </c>
      <c r="N1111" s="26">
        <f t="shared" si="511"/>
        <v>-2035414915</v>
      </c>
      <c r="O1111" s="26">
        <f t="shared" si="511"/>
        <v>-415375568</v>
      </c>
      <c r="P1111" s="27">
        <f t="shared" si="511"/>
        <v>-2341975097.8692799</v>
      </c>
      <c r="Q1111" s="26">
        <f t="shared" si="511"/>
        <v>-2498015098.70755</v>
      </c>
      <c r="R1111" s="26">
        <f t="shared" si="511"/>
        <v>-2689588575.9875479</v>
      </c>
    </row>
    <row r="1112" spans="1:18" s="31" customFormat="1" x14ac:dyDescent="0.25">
      <c r="A1112" s="29"/>
      <c r="B1112" s="22" t="s">
        <v>1030</v>
      </c>
      <c r="C1112" s="22"/>
      <c r="D1112" s="23"/>
      <c r="E1112" s="23"/>
      <c r="F1112" s="24"/>
      <c r="G1112" s="30" t="s">
        <v>1</v>
      </c>
      <c r="H1112" s="42">
        <f>H1113+H1117+H1121</f>
        <v>0</v>
      </c>
      <c r="I1112" s="42">
        <f t="shared" ref="I1112:R1112" si="512">I1113+I1117+I1121</f>
        <v>-784059</v>
      </c>
      <c r="J1112" s="42">
        <f t="shared" si="512"/>
        <v>0</v>
      </c>
      <c r="K1112" s="42">
        <f t="shared" si="512"/>
        <v>-483411</v>
      </c>
      <c r="L1112" s="42">
        <f t="shared" si="512"/>
        <v>0</v>
      </c>
      <c r="M1112" s="42">
        <f t="shared" si="512"/>
        <v>-987834</v>
      </c>
      <c r="N1112" s="42">
        <f t="shared" si="512"/>
        <v>0</v>
      </c>
      <c r="O1112" s="42">
        <f t="shared" si="512"/>
        <v>-151370</v>
      </c>
      <c r="P1112" s="43">
        <f t="shared" si="512"/>
        <v>0</v>
      </c>
      <c r="Q1112" s="42">
        <f t="shared" si="512"/>
        <v>0</v>
      </c>
      <c r="R1112" s="42">
        <f t="shared" si="512"/>
        <v>0</v>
      </c>
    </row>
    <row r="1113" spans="1:18" s="31" customFormat="1" x14ac:dyDescent="0.25">
      <c r="A1113" s="29"/>
      <c r="B1113" s="32"/>
      <c r="C1113" s="22" t="s">
        <v>1031</v>
      </c>
      <c r="D1113" s="23"/>
      <c r="E1113" s="23"/>
      <c r="F1113" s="24"/>
      <c r="G1113" s="30" t="s">
        <v>1</v>
      </c>
      <c r="H1113" s="42">
        <f>H1114</f>
        <v>0</v>
      </c>
      <c r="I1113" s="42">
        <f t="shared" ref="I1113:R1115" si="513">I1114</f>
        <v>-81193</v>
      </c>
      <c r="J1113" s="42">
        <f t="shared" si="513"/>
        <v>0</v>
      </c>
      <c r="K1113" s="42">
        <f t="shared" si="513"/>
        <v>-71965</v>
      </c>
      <c r="L1113" s="42">
        <f t="shared" si="513"/>
        <v>0</v>
      </c>
      <c r="M1113" s="42">
        <f t="shared" si="513"/>
        <v>-125011</v>
      </c>
      <c r="N1113" s="42">
        <f t="shared" si="513"/>
        <v>0</v>
      </c>
      <c r="O1113" s="42">
        <f t="shared" si="513"/>
        <v>-18274</v>
      </c>
      <c r="P1113" s="43">
        <f t="shared" si="513"/>
        <v>0</v>
      </c>
      <c r="Q1113" s="42">
        <f t="shared" si="513"/>
        <v>0</v>
      </c>
      <c r="R1113" s="42">
        <f t="shared" si="513"/>
        <v>0</v>
      </c>
    </row>
    <row r="1114" spans="1:18" s="31" customFormat="1" x14ac:dyDescent="0.25">
      <c r="A1114" s="29"/>
      <c r="B1114" s="32"/>
      <c r="C1114" s="33"/>
      <c r="D1114" s="23" t="s">
        <v>1032</v>
      </c>
      <c r="E1114" s="23"/>
      <c r="F1114" s="24"/>
      <c r="G1114" s="30" t="s">
        <v>1</v>
      </c>
      <c r="H1114" s="42">
        <f>H1115</f>
        <v>0</v>
      </c>
      <c r="I1114" s="42">
        <f t="shared" si="513"/>
        <v>-81193</v>
      </c>
      <c r="J1114" s="42">
        <f t="shared" si="513"/>
        <v>0</v>
      </c>
      <c r="K1114" s="42">
        <f t="shared" si="513"/>
        <v>-71965</v>
      </c>
      <c r="L1114" s="42">
        <f t="shared" si="513"/>
        <v>0</v>
      </c>
      <c r="M1114" s="42">
        <f t="shared" si="513"/>
        <v>-125011</v>
      </c>
      <c r="N1114" s="42">
        <f t="shared" si="513"/>
        <v>0</v>
      </c>
      <c r="O1114" s="42">
        <f t="shared" si="513"/>
        <v>-18274</v>
      </c>
      <c r="P1114" s="43">
        <f t="shared" si="513"/>
        <v>0</v>
      </c>
      <c r="Q1114" s="42">
        <f t="shared" si="513"/>
        <v>0</v>
      </c>
      <c r="R1114" s="42">
        <f t="shared" si="513"/>
        <v>0</v>
      </c>
    </row>
    <row r="1115" spans="1:18" s="31" customFormat="1" x14ac:dyDescent="0.25">
      <c r="A1115" s="29"/>
      <c r="B1115" s="32"/>
      <c r="C1115" s="33"/>
      <c r="D1115" s="34"/>
      <c r="E1115" s="23" t="s">
        <v>1033</v>
      </c>
      <c r="F1115" s="24"/>
      <c r="G1115" s="30" t="s">
        <v>1</v>
      </c>
      <c r="H1115" s="42">
        <f>H1116</f>
        <v>0</v>
      </c>
      <c r="I1115" s="42">
        <f t="shared" si="513"/>
        <v>-81193</v>
      </c>
      <c r="J1115" s="42">
        <f t="shared" si="513"/>
        <v>0</v>
      </c>
      <c r="K1115" s="42">
        <f t="shared" si="513"/>
        <v>-71965</v>
      </c>
      <c r="L1115" s="42">
        <f t="shared" si="513"/>
        <v>0</v>
      </c>
      <c r="M1115" s="42">
        <f t="shared" si="513"/>
        <v>-125011</v>
      </c>
      <c r="N1115" s="42">
        <f t="shared" si="513"/>
        <v>0</v>
      </c>
      <c r="O1115" s="42">
        <f t="shared" si="513"/>
        <v>-18274</v>
      </c>
      <c r="P1115" s="43">
        <f t="shared" si="513"/>
        <v>0</v>
      </c>
      <c r="Q1115" s="42">
        <f t="shared" si="513"/>
        <v>0</v>
      </c>
      <c r="R1115" s="42">
        <f t="shared" si="513"/>
        <v>0</v>
      </c>
    </row>
    <row r="1116" spans="1:18" s="31" customFormat="1" x14ac:dyDescent="0.25">
      <c r="A1116" s="29"/>
      <c r="B1116" s="32"/>
      <c r="C1116" s="33"/>
      <c r="D1116" s="34"/>
      <c r="E1116" s="34"/>
      <c r="F1116" s="24" t="s">
        <v>1034</v>
      </c>
      <c r="G1116" s="30" t="s">
        <v>152</v>
      </c>
      <c r="H1116" s="38">
        <v>0</v>
      </c>
      <c r="I1116" s="35">
        <v>-81193</v>
      </c>
      <c r="J1116" s="38">
        <v>0</v>
      </c>
      <c r="K1116" s="35">
        <v>-71965</v>
      </c>
      <c r="L1116" s="38">
        <v>0</v>
      </c>
      <c r="M1116" s="35">
        <v>-125011</v>
      </c>
      <c r="N1116" s="38">
        <v>0</v>
      </c>
      <c r="O1116" s="35">
        <v>-18274</v>
      </c>
      <c r="P1116" s="52"/>
      <c r="Q1116" s="59"/>
      <c r="R1116" s="53"/>
    </row>
    <row r="1117" spans="1:18" s="31" customFormat="1" x14ac:dyDescent="0.25">
      <c r="A1117" s="29"/>
      <c r="B1117" s="32"/>
      <c r="C1117" s="22" t="s">
        <v>1035</v>
      </c>
      <c r="D1117" s="23"/>
      <c r="E1117" s="23"/>
      <c r="F1117" s="24"/>
      <c r="G1117" s="30" t="s">
        <v>1</v>
      </c>
      <c r="H1117" s="42">
        <f>H1118</f>
        <v>0</v>
      </c>
      <c r="I1117" s="42">
        <f t="shared" ref="I1117:R1119" si="514">I1118</f>
        <v>-469271</v>
      </c>
      <c r="J1117" s="42">
        <f t="shared" si="514"/>
        <v>0</v>
      </c>
      <c r="K1117" s="42">
        <f t="shared" si="514"/>
        <v>-331990</v>
      </c>
      <c r="L1117" s="42">
        <f t="shared" si="514"/>
        <v>0</v>
      </c>
      <c r="M1117" s="42">
        <f t="shared" si="514"/>
        <v>-576230</v>
      </c>
      <c r="N1117" s="42">
        <f t="shared" si="514"/>
        <v>0</v>
      </c>
      <c r="O1117" s="42">
        <f t="shared" si="514"/>
        <v>-98308</v>
      </c>
      <c r="P1117" s="43">
        <f t="shared" si="514"/>
        <v>0</v>
      </c>
      <c r="Q1117" s="42">
        <f t="shared" si="514"/>
        <v>0</v>
      </c>
      <c r="R1117" s="42">
        <f t="shared" si="514"/>
        <v>0</v>
      </c>
    </row>
    <row r="1118" spans="1:18" s="31" customFormat="1" x14ac:dyDescent="0.25">
      <c r="A1118" s="29"/>
      <c r="B1118" s="32"/>
      <c r="C1118" s="33"/>
      <c r="D1118" s="23" t="s">
        <v>1036</v>
      </c>
      <c r="E1118" s="23"/>
      <c r="F1118" s="24"/>
      <c r="G1118" s="30" t="s">
        <v>1</v>
      </c>
      <c r="H1118" s="42">
        <f>H1119</f>
        <v>0</v>
      </c>
      <c r="I1118" s="42">
        <f t="shared" si="514"/>
        <v>-469271</v>
      </c>
      <c r="J1118" s="42">
        <f t="shared" si="514"/>
        <v>0</v>
      </c>
      <c r="K1118" s="42">
        <f t="shared" si="514"/>
        <v>-331990</v>
      </c>
      <c r="L1118" s="42">
        <f t="shared" si="514"/>
        <v>0</v>
      </c>
      <c r="M1118" s="42">
        <f t="shared" si="514"/>
        <v>-576230</v>
      </c>
      <c r="N1118" s="42">
        <f t="shared" si="514"/>
        <v>0</v>
      </c>
      <c r="O1118" s="42">
        <f t="shared" si="514"/>
        <v>-98308</v>
      </c>
      <c r="P1118" s="43">
        <f t="shared" si="514"/>
        <v>0</v>
      </c>
      <c r="Q1118" s="42">
        <f t="shared" si="514"/>
        <v>0</v>
      </c>
      <c r="R1118" s="42">
        <f t="shared" si="514"/>
        <v>0</v>
      </c>
    </row>
    <row r="1119" spans="1:18" s="31" customFormat="1" x14ac:dyDescent="0.25">
      <c r="A1119" s="29"/>
      <c r="B1119" s="32"/>
      <c r="C1119" s="33"/>
      <c r="D1119" s="34"/>
      <c r="E1119" s="23" t="s">
        <v>1037</v>
      </c>
      <c r="F1119" s="24"/>
      <c r="G1119" s="30" t="s">
        <v>1</v>
      </c>
      <c r="H1119" s="42">
        <f>H1120</f>
        <v>0</v>
      </c>
      <c r="I1119" s="42">
        <f t="shared" si="514"/>
        <v>-469271</v>
      </c>
      <c r="J1119" s="42">
        <f t="shared" si="514"/>
        <v>0</v>
      </c>
      <c r="K1119" s="42">
        <f t="shared" si="514"/>
        <v>-331990</v>
      </c>
      <c r="L1119" s="42">
        <f t="shared" si="514"/>
        <v>0</v>
      </c>
      <c r="M1119" s="42">
        <f t="shared" si="514"/>
        <v>-576230</v>
      </c>
      <c r="N1119" s="42">
        <f t="shared" si="514"/>
        <v>0</v>
      </c>
      <c r="O1119" s="42">
        <f t="shared" si="514"/>
        <v>-98308</v>
      </c>
      <c r="P1119" s="43">
        <f t="shared" si="514"/>
        <v>0</v>
      </c>
      <c r="Q1119" s="42">
        <f t="shared" si="514"/>
        <v>0</v>
      </c>
      <c r="R1119" s="42">
        <f t="shared" si="514"/>
        <v>0</v>
      </c>
    </row>
    <row r="1120" spans="1:18" s="31" customFormat="1" x14ac:dyDescent="0.25">
      <c r="A1120" s="29"/>
      <c r="B1120" s="32"/>
      <c r="C1120" s="33"/>
      <c r="D1120" s="34"/>
      <c r="E1120" s="34"/>
      <c r="F1120" s="24" t="s">
        <v>1038</v>
      </c>
      <c r="G1120" s="30" t="s">
        <v>152</v>
      </c>
      <c r="H1120" s="38">
        <v>0</v>
      </c>
      <c r="I1120" s="35">
        <v>-469271</v>
      </c>
      <c r="J1120" s="38">
        <v>0</v>
      </c>
      <c r="K1120" s="35">
        <v>-331990</v>
      </c>
      <c r="L1120" s="38">
        <v>0</v>
      </c>
      <c r="M1120" s="35">
        <v>-576230</v>
      </c>
      <c r="N1120" s="38">
        <v>0</v>
      </c>
      <c r="O1120" s="35">
        <v>-98308</v>
      </c>
      <c r="P1120" s="52"/>
      <c r="Q1120" s="59"/>
      <c r="R1120" s="53"/>
    </row>
    <row r="1121" spans="1:18" s="31" customFormat="1" x14ac:dyDescent="0.25">
      <c r="A1121" s="29"/>
      <c r="B1121" s="32"/>
      <c r="C1121" s="22" t="s">
        <v>1039</v>
      </c>
      <c r="D1121" s="23"/>
      <c r="E1121" s="23"/>
      <c r="F1121" s="24"/>
      <c r="G1121" s="30" t="s">
        <v>1</v>
      </c>
      <c r="H1121" s="42">
        <f>H1122</f>
        <v>0</v>
      </c>
      <c r="I1121" s="42">
        <f t="shared" ref="I1121:R1123" si="515">I1122</f>
        <v>-233595</v>
      </c>
      <c r="J1121" s="42">
        <f t="shared" si="515"/>
        <v>0</v>
      </c>
      <c r="K1121" s="42">
        <f t="shared" si="515"/>
        <v>-79456</v>
      </c>
      <c r="L1121" s="42">
        <f t="shared" si="515"/>
        <v>0</v>
      </c>
      <c r="M1121" s="42">
        <f t="shared" si="515"/>
        <v>-286593</v>
      </c>
      <c r="N1121" s="42">
        <f t="shared" si="515"/>
        <v>0</v>
      </c>
      <c r="O1121" s="42">
        <f t="shared" si="515"/>
        <v>-34788</v>
      </c>
      <c r="P1121" s="43">
        <f t="shared" si="515"/>
        <v>0</v>
      </c>
      <c r="Q1121" s="42">
        <f t="shared" si="515"/>
        <v>0</v>
      </c>
      <c r="R1121" s="42">
        <f t="shared" si="515"/>
        <v>0</v>
      </c>
    </row>
    <row r="1122" spans="1:18" s="31" customFormat="1" x14ac:dyDescent="0.25">
      <c r="A1122" s="29"/>
      <c r="B1122" s="32"/>
      <c r="C1122" s="33"/>
      <c r="D1122" s="23" t="s">
        <v>1040</v>
      </c>
      <c r="E1122" s="23"/>
      <c r="F1122" s="24"/>
      <c r="G1122" s="30" t="s">
        <v>1</v>
      </c>
      <c r="H1122" s="42">
        <f>H1123</f>
        <v>0</v>
      </c>
      <c r="I1122" s="42">
        <f t="shared" si="515"/>
        <v>-233595</v>
      </c>
      <c r="J1122" s="42">
        <f t="shared" si="515"/>
        <v>0</v>
      </c>
      <c r="K1122" s="42">
        <f t="shared" si="515"/>
        <v>-79456</v>
      </c>
      <c r="L1122" s="42">
        <f t="shared" si="515"/>
        <v>0</v>
      </c>
      <c r="M1122" s="42">
        <f t="shared" si="515"/>
        <v>-286593</v>
      </c>
      <c r="N1122" s="42">
        <f t="shared" si="515"/>
        <v>0</v>
      </c>
      <c r="O1122" s="42">
        <f t="shared" si="515"/>
        <v>-34788</v>
      </c>
      <c r="P1122" s="43">
        <f t="shared" si="515"/>
        <v>0</v>
      </c>
      <c r="Q1122" s="42">
        <f t="shared" si="515"/>
        <v>0</v>
      </c>
      <c r="R1122" s="42">
        <f t="shared" si="515"/>
        <v>0</v>
      </c>
    </row>
    <row r="1123" spans="1:18" s="31" customFormat="1" x14ac:dyDescent="0.25">
      <c r="A1123" s="29"/>
      <c r="B1123" s="32"/>
      <c r="C1123" s="33"/>
      <c r="D1123" s="34"/>
      <c r="E1123" s="23" t="s">
        <v>1041</v>
      </c>
      <c r="F1123" s="24"/>
      <c r="G1123" s="30" t="s">
        <v>1</v>
      </c>
      <c r="H1123" s="42">
        <f>H1124</f>
        <v>0</v>
      </c>
      <c r="I1123" s="42">
        <f t="shared" si="515"/>
        <v>-233595</v>
      </c>
      <c r="J1123" s="42">
        <f t="shared" si="515"/>
        <v>0</v>
      </c>
      <c r="K1123" s="42">
        <f t="shared" si="515"/>
        <v>-79456</v>
      </c>
      <c r="L1123" s="42">
        <f t="shared" si="515"/>
        <v>0</v>
      </c>
      <c r="M1123" s="42">
        <f t="shared" si="515"/>
        <v>-286593</v>
      </c>
      <c r="N1123" s="42">
        <f t="shared" si="515"/>
        <v>0</v>
      </c>
      <c r="O1123" s="42">
        <f t="shared" si="515"/>
        <v>-34788</v>
      </c>
      <c r="P1123" s="43">
        <f t="shared" si="515"/>
        <v>0</v>
      </c>
      <c r="Q1123" s="42">
        <f t="shared" si="515"/>
        <v>0</v>
      </c>
      <c r="R1123" s="42">
        <f t="shared" si="515"/>
        <v>0</v>
      </c>
    </row>
    <row r="1124" spans="1:18" s="31" customFormat="1" x14ac:dyDescent="0.25">
      <c r="A1124" s="29"/>
      <c r="B1124" s="32"/>
      <c r="C1124" s="33"/>
      <c r="D1124" s="34"/>
      <c r="E1124" s="34"/>
      <c r="F1124" s="24" t="s">
        <v>1042</v>
      </c>
      <c r="G1124" s="30" t="s">
        <v>152</v>
      </c>
      <c r="H1124" s="38">
        <v>0</v>
      </c>
      <c r="I1124" s="35">
        <v>-233595</v>
      </c>
      <c r="J1124" s="38">
        <v>0</v>
      </c>
      <c r="K1124" s="35">
        <v>-79456</v>
      </c>
      <c r="L1124" s="38">
        <v>0</v>
      </c>
      <c r="M1124" s="35">
        <v>-286593</v>
      </c>
      <c r="N1124" s="38">
        <v>0</v>
      </c>
      <c r="O1124" s="35">
        <v>-34788</v>
      </c>
      <c r="P1124" s="52"/>
      <c r="Q1124" s="59"/>
      <c r="R1124" s="53"/>
    </row>
    <row r="1125" spans="1:18" s="31" customFormat="1" x14ac:dyDescent="0.25">
      <c r="A1125" s="29"/>
      <c r="B1125" s="22" t="s">
        <v>1043</v>
      </c>
      <c r="C1125" s="22"/>
      <c r="D1125" s="23"/>
      <c r="E1125" s="23"/>
      <c r="F1125" s="24"/>
      <c r="G1125" s="30" t="s">
        <v>1</v>
      </c>
      <c r="H1125" s="26">
        <f>H1126</f>
        <v>-1709590267</v>
      </c>
      <c r="I1125" s="26">
        <f t="shared" ref="I1125:R1125" si="516">I1126</f>
        <v>-1716218608</v>
      </c>
      <c r="J1125" s="26">
        <f t="shared" si="516"/>
        <v>-1821455357</v>
      </c>
      <c r="K1125" s="26">
        <f t="shared" si="516"/>
        <v>-1808939014</v>
      </c>
      <c r="L1125" s="26">
        <f t="shared" si="516"/>
        <v>-1793039493</v>
      </c>
      <c r="M1125" s="26">
        <f t="shared" si="516"/>
        <v>-1913314697</v>
      </c>
      <c r="N1125" s="26">
        <f t="shared" si="516"/>
        <v>-2035414915</v>
      </c>
      <c r="O1125" s="26">
        <f t="shared" si="516"/>
        <v>-415224198</v>
      </c>
      <c r="P1125" s="27">
        <f t="shared" si="516"/>
        <v>-2341975097.8692799</v>
      </c>
      <c r="Q1125" s="26">
        <f t="shared" si="516"/>
        <v>-2498015098.70755</v>
      </c>
      <c r="R1125" s="26">
        <f t="shared" si="516"/>
        <v>-2689588575.9875479</v>
      </c>
    </row>
    <row r="1126" spans="1:18" s="31" customFormat="1" x14ac:dyDescent="0.25">
      <c r="A1126" s="29"/>
      <c r="B1126" s="32"/>
      <c r="C1126" s="22" t="s">
        <v>1044</v>
      </c>
      <c r="D1126" s="23"/>
      <c r="E1126" s="23"/>
      <c r="F1126" s="24"/>
      <c r="G1126" s="30" t="s">
        <v>1</v>
      </c>
      <c r="H1126" s="26">
        <f>H1127+H1133+H1140</f>
        <v>-1709590267</v>
      </c>
      <c r="I1126" s="26">
        <f t="shared" ref="I1126:R1126" si="517">I1127+I1133+I1140</f>
        <v>-1716218608</v>
      </c>
      <c r="J1126" s="26">
        <f t="shared" si="517"/>
        <v>-1821455357</v>
      </c>
      <c r="K1126" s="26">
        <f t="shared" si="517"/>
        <v>-1808939014</v>
      </c>
      <c r="L1126" s="26">
        <f t="shared" si="517"/>
        <v>-1793039493</v>
      </c>
      <c r="M1126" s="26">
        <f t="shared" si="517"/>
        <v>-1913314697</v>
      </c>
      <c r="N1126" s="26">
        <f t="shared" si="517"/>
        <v>-2035414915</v>
      </c>
      <c r="O1126" s="26">
        <f t="shared" si="517"/>
        <v>-415224198</v>
      </c>
      <c r="P1126" s="27">
        <f t="shared" si="517"/>
        <v>-2341975097.8692799</v>
      </c>
      <c r="Q1126" s="26">
        <f t="shared" si="517"/>
        <v>-2498015098.70755</v>
      </c>
      <c r="R1126" s="26">
        <f t="shared" si="517"/>
        <v>-2689588575.9875479</v>
      </c>
    </row>
    <row r="1127" spans="1:18" s="31" customFormat="1" x14ac:dyDescent="0.25">
      <c r="A1127" s="29"/>
      <c r="B1127" s="32"/>
      <c r="C1127" s="33"/>
      <c r="D1127" s="23" t="s">
        <v>1045</v>
      </c>
      <c r="E1127" s="23"/>
      <c r="F1127" s="24"/>
      <c r="G1127" s="30" t="s">
        <v>1</v>
      </c>
      <c r="H1127" s="26">
        <f>H1128+H1131</f>
        <v>-1548534004</v>
      </c>
      <c r="I1127" s="26">
        <f t="shared" ref="I1127:R1127" si="518">I1128+I1131</f>
        <v>-1542087997</v>
      </c>
      <c r="J1127" s="26">
        <f t="shared" si="518"/>
        <v>-1639262134</v>
      </c>
      <c r="K1127" s="26">
        <f t="shared" si="518"/>
        <v>-1627867894</v>
      </c>
      <c r="L1127" s="26">
        <f t="shared" si="518"/>
        <v>-1586967483</v>
      </c>
      <c r="M1127" s="26">
        <f t="shared" si="518"/>
        <v>-1705800000</v>
      </c>
      <c r="N1127" s="26">
        <f t="shared" si="518"/>
        <v>-1839773007</v>
      </c>
      <c r="O1127" s="26">
        <f t="shared" si="518"/>
        <v>-368100000</v>
      </c>
      <c r="P1127" s="27">
        <f t="shared" si="518"/>
        <v>-2025067224</v>
      </c>
      <c r="Q1127" s="26">
        <f t="shared" si="518"/>
        <v>-2160482245.4000001</v>
      </c>
      <c r="R1127" s="26">
        <f t="shared" si="518"/>
        <v>-2331987727.8000002</v>
      </c>
    </row>
    <row r="1128" spans="1:18" s="31" customFormat="1" x14ac:dyDescent="0.25">
      <c r="A1128" s="29"/>
      <c r="B1128" s="32"/>
      <c r="C1128" s="33"/>
      <c r="D1128" s="34"/>
      <c r="E1128" s="23" t="s">
        <v>1046</v>
      </c>
      <c r="F1128" s="24"/>
      <c r="G1128" s="30" t="s">
        <v>1</v>
      </c>
      <c r="H1128" s="26">
        <f>SUM(H1129:H1130)</f>
        <v>-164171356</v>
      </c>
      <c r="I1128" s="26">
        <f t="shared" ref="I1128:R1128" si="519">SUM(I1129:I1130)</f>
        <v>-202395000</v>
      </c>
      <c r="J1128" s="26">
        <f t="shared" si="519"/>
        <v>-176218885</v>
      </c>
      <c r="K1128" s="26">
        <f t="shared" si="519"/>
        <v>-194700000</v>
      </c>
      <c r="L1128" s="26">
        <f t="shared" si="519"/>
        <v>-203199612</v>
      </c>
      <c r="M1128" s="26">
        <f t="shared" si="519"/>
        <v>-209650000</v>
      </c>
      <c r="N1128" s="26">
        <f t="shared" si="519"/>
        <v>-206397365</v>
      </c>
      <c r="O1128" s="26">
        <f t="shared" si="519"/>
        <v>-75100000</v>
      </c>
      <c r="P1128" s="27">
        <f t="shared" si="519"/>
        <v>-298556999.80000001</v>
      </c>
      <c r="Q1128" s="26">
        <f t="shared" si="519"/>
        <v>-316225988.80000001</v>
      </c>
      <c r="R1128" s="26">
        <f t="shared" si="519"/>
        <v>-334030268.20000005</v>
      </c>
    </row>
    <row r="1129" spans="1:18" s="31" customFormat="1" x14ac:dyDescent="0.25">
      <c r="A1129" s="29"/>
      <c r="B1129" s="32"/>
      <c r="C1129" s="33"/>
      <c r="D1129" s="34"/>
      <c r="E1129" s="34"/>
      <c r="F1129" s="24" t="s">
        <v>1047</v>
      </c>
      <c r="G1129" s="30" t="s">
        <v>20</v>
      </c>
      <c r="H1129" s="35">
        <v>-150047322</v>
      </c>
      <c r="I1129" s="35">
        <v>-177700000</v>
      </c>
      <c r="J1129" s="35">
        <v>-156025296</v>
      </c>
      <c r="K1129" s="35">
        <v>-164200000</v>
      </c>
      <c r="L1129" s="35">
        <v>-186963449</v>
      </c>
      <c r="M1129" s="35">
        <v>-186750000</v>
      </c>
      <c r="N1129" s="35">
        <v>-184897524</v>
      </c>
      <c r="O1129" s="35">
        <v>-60000000</v>
      </c>
      <c r="P1129" s="62">
        <f>P522*-1</f>
        <v>-198223787.80000001</v>
      </c>
      <c r="Q1129" s="62">
        <f t="shared" ref="Q1129:R1129" si="520">Q522*-1</f>
        <v>-207720451.80000001</v>
      </c>
      <c r="R1129" s="62">
        <f t="shared" si="520"/>
        <v>-217364277.20000002</v>
      </c>
    </row>
    <row r="1130" spans="1:18" s="31" customFormat="1" x14ac:dyDescent="0.25">
      <c r="A1130" s="29"/>
      <c r="B1130" s="32"/>
      <c r="C1130" s="33"/>
      <c r="D1130" s="34"/>
      <c r="E1130" s="34"/>
      <c r="F1130" s="24" t="s">
        <v>1048</v>
      </c>
      <c r="G1130" s="30" t="s">
        <v>20</v>
      </c>
      <c r="H1130" s="35">
        <v>-14124034</v>
      </c>
      <c r="I1130" s="35">
        <v>-24695000</v>
      </c>
      <c r="J1130" s="35">
        <v>-20193589</v>
      </c>
      <c r="K1130" s="35">
        <v>-30500000</v>
      </c>
      <c r="L1130" s="35">
        <v>-16236163</v>
      </c>
      <c r="M1130" s="35">
        <v>-22900000</v>
      </c>
      <c r="N1130" s="35">
        <v>-21499841</v>
      </c>
      <c r="O1130" s="35">
        <v>-15100000</v>
      </c>
      <c r="P1130" s="62">
        <f>P526*-1</f>
        <v>-100333212</v>
      </c>
      <c r="Q1130" s="62">
        <f t="shared" ref="Q1130:R1130" si="521">Q526*-1</f>
        <v>-108505537</v>
      </c>
      <c r="R1130" s="62">
        <f t="shared" si="521"/>
        <v>-116665991</v>
      </c>
    </row>
    <row r="1131" spans="1:18" s="31" customFormat="1" x14ac:dyDescent="0.25">
      <c r="A1131" s="29"/>
      <c r="B1131" s="32"/>
      <c r="C1131" s="33"/>
      <c r="D1131" s="34"/>
      <c r="E1131" s="23" t="s">
        <v>1049</v>
      </c>
      <c r="F1131" s="24"/>
      <c r="G1131" s="30" t="s">
        <v>1</v>
      </c>
      <c r="H1131" s="26">
        <f>H1132</f>
        <v>-1384362648</v>
      </c>
      <c r="I1131" s="26">
        <f t="shared" ref="I1131:R1131" si="522">I1132</f>
        <v>-1339692997</v>
      </c>
      <c r="J1131" s="26">
        <f t="shared" si="522"/>
        <v>-1463043249</v>
      </c>
      <c r="K1131" s="26">
        <f t="shared" si="522"/>
        <v>-1433167894</v>
      </c>
      <c r="L1131" s="26">
        <f t="shared" si="522"/>
        <v>-1383767871</v>
      </c>
      <c r="M1131" s="26">
        <f t="shared" si="522"/>
        <v>-1496150000</v>
      </c>
      <c r="N1131" s="26">
        <f t="shared" si="522"/>
        <v>-1633375642</v>
      </c>
      <c r="O1131" s="26">
        <f t="shared" si="522"/>
        <v>-293000000</v>
      </c>
      <c r="P1131" s="27">
        <f t="shared" si="522"/>
        <v>-1726510224.2</v>
      </c>
      <c r="Q1131" s="26">
        <f t="shared" si="522"/>
        <v>-1844256256.6000001</v>
      </c>
      <c r="R1131" s="26">
        <f t="shared" si="522"/>
        <v>-1997957459.6000001</v>
      </c>
    </row>
    <row r="1132" spans="1:18" s="31" customFormat="1" x14ac:dyDescent="0.25">
      <c r="A1132" s="29"/>
      <c r="B1132" s="32"/>
      <c r="C1132" s="33"/>
      <c r="D1132" s="34"/>
      <c r="E1132" s="34"/>
      <c r="F1132" s="24" t="s">
        <v>1050</v>
      </c>
      <c r="G1132" s="30" t="s">
        <v>20</v>
      </c>
      <c r="H1132" s="35">
        <v>-1384362648</v>
      </c>
      <c r="I1132" s="35">
        <v>-1339692997</v>
      </c>
      <c r="J1132" s="35">
        <v>-1463043249</v>
      </c>
      <c r="K1132" s="35">
        <v>-1433167894</v>
      </c>
      <c r="L1132" s="35">
        <v>-1383767871</v>
      </c>
      <c r="M1132" s="35">
        <v>-1496150000</v>
      </c>
      <c r="N1132" s="35">
        <v>-1633375642</v>
      </c>
      <c r="O1132" s="35">
        <v>-293000000</v>
      </c>
      <c r="P1132" s="62">
        <f>P513*-1</f>
        <v>-1726510224.2</v>
      </c>
      <c r="Q1132" s="62">
        <f t="shared" ref="Q1132:R1132" si="523">Q513*-1</f>
        <v>-1844256256.6000001</v>
      </c>
      <c r="R1132" s="62">
        <f t="shared" si="523"/>
        <v>-1997957459.6000001</v>
      </c>
    </row>
    <row r="1133" spans="1:18" s="31" customFormat="1" x14ac:dyDescent="0.25">
      <c r="A1133" s="29"/>
      <c r="B1133" s="32"/>
      <c r="C1133" s="33"/>
      <c r="D1133" s="23" t="s">
        <v>1051</v>
      </c>
      <c r="E1133" s="23"/>
      <c r="F1133" s="24"/>
      <c r="G1133" s="30" t="s">
        <v>1</v>
      </c>
      <c r="H1133" s="26">
        <f>H1134</f>
        <v>-130051233</v>
      </c>
      <c r="I1133" s="26">
        <f t="shared" ref="I1133:R1133" si="524">I1134</f>
        <v>-131030611</v>
      </c>
      <c r="J1133" s="26">
        <f t="shared" si="524"/>
        <v>-141743412</v>
      </c>
      <c r="K1133" s="26">
        <f t="shared" si="524"/>
        <v>-137271120</v>
      </c>
      <c r="L1133" s="26">
        <f t="shared" si="524"/>
        <v>-157514321</v>
      </c>
      <c r="M1133" s="26">
        <f t="shared" si="524"/>
        <v>-155714697</v>
      </c>
      <c r="N1133" s="26">
        <f t="shared" si="524"/>
        <v>-152338232</v>
      </c>
      <c r="O1133" s="26">
        <f t="shared" si="524"/>
        <v>-47124198</v>
      </c>
      <c r="P1133" s="27">
        <f t="shared" si="524"/>
        <v>-172850677.66928014</v>
      </c>
      <c r="Q1133" s="26">
        <f t="shared" si="524"/>
        <v>-180836975.70755005</v>
      </c>
      <c r="R1133" s="26">
        <f t="shared" si="524"/>
        <v>-188960136.18754759</v>
      </c>
    </row>
    <row r="1134" spans="1:18" s="31" customFormat="1" x14ac:dyDescent="0.25">
      <c r="A1134" s="29"/>
      <c r="B1134" s="32"/>
      <c r="C1134" s="33"/>
      <c r="D1134" s="34"/>
      <c r="E1134" s="23" t="s">
        <v>1052</v>
      </c>
      <c r="F1134" s="24"/>
      <c r="G1134" s="30" t="s">
        <v>1</v>
      </c>
      <c r="H1134" s="26">
        <f>SUM(H1135:H1139)</f>
        <v>-130051233</v>
      </c>
      <c r="I1134" s="26">
        <f t="shared" ref="I1134:R1134" si="525">SUM(I1135:I1139)</f>
        <v>-131030611</v>
      </c>
      <c r="J1134" s="26">
        <f t="shared" si="525"/>
        <v>-141743412</v>
      </c>
      <c r="K1134" s="26">
        <f t="shared" si="525"/>
        <v>-137271120</v>
      </c>
      <c r="L1134" s="26">
        <f t="shared" si="525"/>
        <v>-157514321</v>
      </c>
      <c r="M1134" s="26">
        <f t="shared" si="525"/>
        <v>-155714697</v>
      </c>
      <c r="N1134" s="26">
        <f t="shared" si="525"/>
        <v>-152338232</v>
      </c>
      <c r="O1134" s="26">
        <f t="shared" si="525"/>
        <v>-47124198</v>
      </c>
      <c r="P1134" s="27">
        <f t="shared" si="525"/>
        <v>-172850677.66928014</v>
      </c>
      <c r="Q1134" s="26">
        <f t="shared" si="525"/>
        <v>-180836975.70755005</v>
      </c>
      <c r="R1134" s="26">
        <f t="shared" si="525"/>
        <v>-188960136.18754759</v>
      </c>
    </row>
    <row r="1135" spans="1:18" s="31" customFormat="1" x14ac:dyDescent="0.25">
      <c r="A1135" s="29"/>
      <c r="B1135" s="32"/>
      <c r="C1135" s="33"/>
      <c r="D1135" s="34"/>
      <c r="E1135" s="34"/>
      <c r="F1135" s="24" t="s">
        <v>1053</v>
      </c>
      <c r="G1135" s="30" t="s">
        <v>30</v>
      </c>
      <c r="H1135" s="35">
        <v>-97018788</v>
      </c>
      <c r="I1135" s="35">
        <v>-100979004</v>
      </c>
      <c r="J1135" s="35">
        <v>-105797498</v>
      </c>
      <c r="K1135" s="35">
        <v>-105437881</v>
      </c>
      <c r="L1135" s="35">
        <v>-118016776</v>
      </c>
      <c r="M1135" s="35">
        <v>-119948090</v>
      </c>
      <c r="N1135" s="35">
        <v>-115183435</v>
      </c>
      <c r="O1135" s="35">
        <v>-35439790</v>
      </c>
      <c r="P1135" s="62">
        <f>P514*-1</f>
        <v>-131525897</v>
      </c>
      <c r="Q1135" s="62">
        <f t="shared" ref="Q1135:R1136" si="526">Q514*-1</f>
        <v>-137516296.80000001</v>
      </c>
      <c r="R1135" s="62">
        <f t="shared" si="526"/>
        <v>-143599524.40000001</v>
      </c>
    </row>
    <row r="1136" spans="1:18" s="31" customFormat="1" ht="21" x14ac:dyDescent="0.25">
      <c r="A1136" s="29"/>
      <c r="B1136" s="32"/>
      <c r="C1136" s="33"/>
      <c r="D1136" s="34"/>
      <c r="E1136" s="34"/>
      <c r="F1136" s="24" t="s">
        <v>1054</v>
      </c>
      <c r="G1136" s="30" t="s">
        <v>334</v>
      </c>
      <c r="H1136" s="35">
        <v>-25824171</v>
      </c>
      <c r="I1136" s="35">
        <v>-25091629</v>
      </c>
      <c r="J1136" s="35">
        <v>-28161266</v>
      </c>
      <c r="K1136" s="35">
        <v>-27004993</v>
      </c>
      <c r="L1136" s="35">
        <v>-31601399</v>
      </c>
      <c r="M1136" s="35">
        <v>-31000732</v>
      </c>
      <c r="N1136" s="35">
        <v>-31870595</v>
      </c>
      <c r="O1136" s="35">
        <v>-10399563</v>
      </c>
      <c r="P1136" s="62">
        <f>P515*-1</f>
        <v>-36656555</v>
      </c>
      <c r="Q1136" s="62">
        <f t="shared" si="526"/>
        <v>-38326092.399999999</v>
      </c>
      <c r="R1136" s="62">
        <f t="shared" si="526"/>
        <v>-40021501.200000003</v>
      </c>
    </row>
    <row r="1137" spans="1:18" s="31" customFormat="1" x14ac:dyDescent="0.25">
      <c r="A1137" s="29"/>
      <c r="B1137" s="32"/>
      <c r="C1137" s="33"/>
      <c r="D1137" s="34"/>
      <c r="E1137" s="34"/>
      <c r="F1137" s="24" t="s">
        <v>1055</v>
      </c>
      <c r="G1137" s="30" t="s">
        <v>471</v>
      </c>
      <c r="H1137" s="35">
        <v>-316012</v>
      </c>
      <c r="I1137" s="35">
        <v>-219658</v>
      </c>
      <c r="J1137" s="35">
        <v>-341280</v>
      </c>
      <c r="K1137" s="35">
        <v>-214854</v>
      </c>
      <c r="L1137" s="35">
        <v>-346168</v>
      </c>
      <c r="M1137" s="35">
        <v>-202592</v>
      </c>
      <c r="N1137" s="35">
        <v>-235144</v>
      </c>
      <c r="O1137" s="35">
        <v>-30677</v>
      </c>
      <c r="P1137" s="62">
        <f>P530*-1</f>
        <v>-216690.24356927999</v>
      </c>
      <c r="Q1137" s="62">
        <f t="shared" ref="Q1137:R1137" si="527">Q530*-1</f>
        <v>-231839.2990233787</v>
      </c>
      <c r="R1137" s="62">
        <f t="shared" si="527"/>
        <v>-247831.45795036183</v>
      </c>
    </row>
    <row r="1138" spans="1:18" s="31" customFormat="1" ht="21" x14ac:dyDescent="0.25">
      <c r="A1138" s="29"/>
      <c r="B1138" s="32"/>
      <c r="C1138" s="33"/>
      <c r="D1138" s="34"/>
      <c r="E1138" s="34"/>
      <c r="F1138" s="24" t="s">
        <v>1056</v>
      </c>
      <c r="G1138" s="30" t="s">
        <v>473</v>
      </c>
      <c r="H1138" s="35">
        <v>-814339</v>
      </c>
      <c r="I1138" s="35">
        <v>-1582295</v>
      </c>
      <c r="J1138" s="35">
        <v>-879453</v>
      </c>
      <c r="K1138" s="35">
        <v>-1455367</v>
      </c>
      <c r="L1138" s="35">
        <v>-892050</v>
      </c>
      <c r="M1138" s="35">
        <v>-1405258</v>
      </c>
      <c r="N1138" s="35">
        <v>-1592805</v>
      </c>
      <c r="O1138" s="35">
        <v>-464662</v>
      </c>
      <c r="P1138" s="62">
        <f>P516*-1</f>
        <v>-1495969.3649082601</v>
      </c>
      <c r="Q1138" s="62">
        <f t="shared" ref="Q1138:R1138" si="528">Q516*-1</f>
        <v>-1600554.2437349914</v>
      </c>
      <c r="R1138" s="62">
        <f t="shared" si="528"/>
        <v>-1710959.6751907093</v>
      </c>
    </row>
    <row r="1139" spans="1:18" s="31" customFormat="1" ht="21" x14ac:dyDescent="0.25">
      <c r="A1139" s="29"/>
      <c r="B1139" s="32"/>
      <c r="C1139" s="33"/>
      <c r="D1139" s="34"/>
      <c r="E1139" s="34"/>
      <c r="F1139" s="24" t="s">
        <v>1057</v>
      </c>
      <c r="G1139" s="30" t="s">
        <v>20</v>
      </c>
      <c r="H1139" s="35">
        <v>-6077923</v>
      </c>
      <c r="I1139" s="35">
        <v>-3158025</v>
      </c>
      <c r="J1139" s="35">
        <v>-6563915</v>
      </c>
      <c r="K1139" s="35">
        <v>-3158025</v>
      </c>
      <c r="L1139" s="35">
        <v>-6657928</v>
      </c>
      <c r="M1139" s="35">
        <v>-3158025</v>
      </c>
      <c r="N1139" s="35">
        <v>-3456253</v>
      </c>
      <c r="O1139" s="35">
        <v>-789506</v>
      </c>
      <c r="P1139" s="62">
        <f>P518*-1</f>
        <v>-2955566.060802612</v>
      </c>
      <c r="Q1139" s="62">
        <f t="shared" ref="Q1139:R1139" si="529">Q518*-1</f>
        <v>-3162192.96479165</v>
      </c>
      <c r="R1139" s="62">
        <f t="shared" si="529"/>
        <v>-3380319.4544064961</v>
      </c>
    </row>
    <row r="1140" spans="1:18" s="31" customFormat="1" x14ac:dyDescent="0.25">
      <c r="A1140" s="29"/>
      <c r="B1140" s="32"/>
      <c r="C1140" s="33"/>
      <c r="D1140" s="23" t="s">
        <v>1058</v>
      </c>
      <c r="E1140" s="23"/>
      <c r="F1140" s="24"/>
      <c r="G1140" s="30" t="s">
        <v>1</v>
      </c>
      <c r="H1140" s="26">
        <f>H1141+H1148</f>
        <v>-31005030</v>
      </c>
      <c r="I1140" s="26">
        <f t="shared" ref="I1140:R1140" si="530">I1141+I1148</f>
        <v>-43100000</v>
      </c>
      <c r="J1140" s="26">
        <f t="shared" si="530"/>
        <v>-40449811</v>
      </c>
      <c r="K1140" s="26">
        <f t="shared" si="530"/>
        <v>-43800000</v>
      </c>
      <c r="L1140" s="26">
        <f t="shared" si="530"/>
        <v>-48557689</v>
      </c>
      <c r="M1140" s="26">
        <f t="shared" si="530"/>
        <v>-51800000</v>
      </c>
      <c r="N1140" s="26">
        <f t="shared" si="530"/>
        <v>-43303676</v>
      </c>
      <c r="O1140" s="26">
        <f t="shared" si="530"/>
        <v>0</v>
      </c>
      <c r="P1140" s="27">
        <f t="shared" si="530"/>
        <v>-144057196.19999999</v>
      </c>
      <c r="Q1140" s="26">
        <f t="shared" si="530"/>
        <v>-156695877.60000002</v>
      </c>
      <c r="R1140" s="26">
        <f t="shared" si="530"/>
        <v>-168640712</v>
      </c>
    </row>
    <row r="1141" spans="1:18" s="31" customFormat="1" x14ac:dyDescent="0.25">
      <c r="A1141" s="29"/>
      <c r="B1141" s="32"/>
      <c r="C1141" s="33"/>
      <c r="D1141" s="34"/>
      <c r="E1141" s="23" t="s">
        <v>1059</v>
      </c>
      <c r="F1141" s="24"/>
      <c r="G1141" s="30" t="s">
        <v>1</v>
      </c>
      <c r="H1141" s="26">
        <f>SUM(H1142:H1147)</f>
        <v>-9587868</v>
      </c>
      <c r="I1141" s="26">
        <f t="shared" ref="I1141:R1141" si="531">SUM(I1142:I1147)</f>
        <v>-18650000</v>
      </c>
      <c r="J1141" s="26">
        <f t="shared" si="531"/>
        <v>-15164310</v>
      </c>
      <c r="K1141" s="26">
        <f t="shared" si="531"/>
        <v>-18910000</v>
      </c>
      <c r="L1141" s="26">
        <f t="shared" si="531"/>
        <v>-18752967</v>
      </c>
      <c r="M1141" s="26">
        <f t="shared" si="531"/>
        <v>-24500000</v>
      </c>
      <c r="N1141" s="26">
        <f t="shared" si="531"/>
        <v>-15532121</v>
      </c>
      <c r="O1141" s="26">
        <f t="shared" si="531"/>
        <v>0</v>
      </c>
      <c r="P1141" s="27">
        <f t="shared" si="531"/>
        <v>-41881954.600000001</v>
      </c>
      <c r="Q1141" s="26">
        <f t="shared" si="531"/>
        <v>-49475306.600000009</v>
      </c>
      <c r="R1141" s="26">
        <f t="shared" si="531"/>
        <v>-56028356.399999991</v>
      </c>
    </row>
    <row r="1142" spans="1:18" s="31" customFormat="1" ht="21" x14ac:dyDescent="0.25">
      <c r="A1142" s="29"/>
      <c r="B1142" s="32"/>
      <c r="C1142" s="33"/>
      <c r="D1142" s="34"/>
      <c r="E1142" s="34"/>
      <c r="F1142" s="24" t="s">
        <v>1060</v>
      </c>
      <c r="G1142" s="30" t="s">
        <v>20</v>
      </c>
      <c r="H1142" s="35">
        <v>-1379268</v>
      </c>
      <c r="I1142" s="35">
        <v>-3750000</v>
      </c>
      <c r="J1142" s="35">
        <v>-4055146</v>
      </c>
      <c r="K1142" s="35">
        <v>-3900000</v>
      </c>
      <c r="L1142" s="35">
        <v>-4820788</v>
      </c>
      <c r="M1142" s="35">
        <v>-6200000</v>
      </c>
      <c r="N1142" s="35">
        <v>-4154060</v>
      </c>
      <c r="O1142" s="38">
        <v>0</v>
      </c>
      <c r="P1142" s="62">
        <f>P519*-1</f>
        <v>-8261010.2000000002</v>
      </c>
      <c r="Q1142" s="62">
        <f t="shared" ref="Q1142:R1142" si="532">Q519*-1</f>
        <v>-9132416.8000000007</v>
      </c>
      <c r="R1142" s="62">
        <f t="shared" si="532"/>
        <v>-9938684.5999999996</v>
      </c>
    </row>
    <row r="1143" spans="1:18" s="31" customFormat="1" ht="21" x14ac:dyDescent="0.25">
      <c r="A1143" s="29"/>
      <c r="B1143" s="32"/>
      <c r="C1143" s="33"/>
      <c r="D1143" s="34"/>
      <c r="E1143" s="34"/>
      <c r="F1143" s="24" t="s">
        <v>1061</v>
      </c>
      <c r="G1143" s="30" t="s">
        <v>20</v>
      </c>
      <c r="H1143" s="35">
        <v>-1305659</v>
      </c>
      <c r="I1143" s="35">
        <v>-5200000</v>
      </c>
      <c r="J1143" s="35">
        <v>-3307873</v>
      </c>
      <c r="K1143" s="35">
        <v>-5650000</v>
      </c>
      <c r="L1143" s="35">
        <v>-4895805</v>
      </c>
      <c r="M1143" s="35">
        <v>-8500000</v>
      </c>
      <c r="N1143" s="35">
        <v>-3985802</v>
      </c>
      <c r="O1143" s="38">
        <v>0</v>
      </c>
      <c r="P1143" s="62">
        <f>P523*-1</f>
        <v>-5030236.8000000007</v>
      </c>
      <c r="Q1143" s="62">
        <f t="shared" ref="Q1143:R1143" si="533">Q523*-1</f>
        <v>-5560847.6000000006</v>
      </c>
      <c r="R1143" s="62">
        <f t="shared" si="533"/>
        <v>-6051794.6000000006</v>
      </c>
    </row>
    <row r="1144" spans="1:18" s="31" customFormat="1" ht="21" x14ac:dyDescent="0.25">
      <c r="A1144" s="29"/>
      <c r="B1144" s="32"/>
      <c r="C1144" s="33"/>
      <c r="D1144" s="34"/>
      <c r="E1144" s="34"/>
      <c r="F1144" s="24" t="s">
        <v>1062</v>
      </c>
      <c r="G1144" s="30" t="s">
        <v>20</v>
      </c>
      <c r="H1144" s="35">
        <v>-395705</v>
      </c>
      <c r="I1144" s="35">
        <v>-2800000</v>
      </c>
      <c r="J1144" s="35">
        <v>-1862538</v>
      </c>
      <c r="K1144" s="35">
        <v>-1360000</v>
      </c>
      <c r="L1144" s="35">
        <v>-706838</v>
      </c>
      <c r="M1144" s="35">
        <v>-750000</v>
      </c>
      <c r="N1144" s="35">
        <v>-542369</v>
      </c>
      <c r="O1144" s="38">
        <v>0</v>
      </c>
      <c r="P1144" s="62">
        <f>P527*-1</f>
        <v>-983263</v>
      </c>
      <c r="Q1144" s="62">
        <f t="shared" ref="Q1144:R1144" si="534">Q527*-1</f>
        <v>-1086981.8</v>
      </c>
      <c r="R1144" s="62">
        <f t="shared" si="534"/>
        <v>-1182947.4000000001</v>
      </c>
    </row>
    <row r="1145" spans="1:18" s="31" customFormat="1" ht="21" x14ac:dyDescent="0.25">
      <c r="A1145" s="29"/>
      <c r="B1145" s="32"/>
      <c r="C1145" s="33"/>
      <c r="D1145" s="34"/>
      <c r="E1145" s="34"/>
      <c r="F1145" s="24" t="s">
        <v>1063</v>
      </c>
      <c r="G1145" s="30" t="s">
        <v>20</v>
      </c>
      <c r="H1145" s="35">
        <v>-2308294</v>
      </c>
      <c r="I1145" s="35">
        <v>-2900000</v>
      </c>
      <c r="J1145" s="35">
        <v>-2575135</v>
      </c>
      <c r="K1145" s="35">
        <v>-2800000</v>
      </c>
      <c r="L1145" s="35">
        <v>-3436678</v>
      </c>
      <c r="M1145" s="35">
        <v>-3750000</v>
      </c>
      <c r="N1145" s="35">
        <v>-3323168</v>
      </c>
      <c r="O1145" s="38">
        <v>0</v>
      </c>
      <c r="P1145" s="62">
        <f>P520*-1</f>
        <v>-20324012</v>
      </c>
      <c r="Q1145" s="62">
        <f t="shared" ref="Q1145:R1145" si="535">Q520*-1</f>
        <v>-24805585</v>
      </c>
      <c r="R1145" s="62">
        <f t="shared" si="535"/>
        <v>-28604171</v>
      </c>
    </row>
    <row r="1146" spans="1:18" s="31" customFormat="1" ht="21" x14ac:dyDescent="0.25">
      <c r="A1146" s="29"/>
      <c r="B1146" s="32"/>
      <c r="C1146" s="33"/>
      <c r="D1146" s="34"/>
      <c r="E1146" s="34"/>
      <c r="F1146" s="24" t="s">
        <v>1064</v>
      </c>
      <c r="G1146" s="30" t="s">
        <v>20</v>
      </c>
      <c r="H1146" s="35">
        <v>-3789007</v>
      </c>
      <c r="I1146" s="35">
        <v>-3500000</v>
      </c>
      <c r="J1146" s="35">
        <v>-3174738</v>
      </c>
      <c r="K1146" s="35">
        <v>-2950000</v>
      </c>
      <c r="L1146" s="35">
        <v>-4486857</v>
      </c>
      <c r="M1146" s="35">
        <v>-3750000</v>
      </c>
      <c r="N1146" s="35">
        <v>-3254718</v>
      </c>
      <c r="O1146" s="38">
        <v>0</v>
      </c>
      <c r="P1146" s="62">
        <f>P524*-1</f>
        <v>-7046574</v>
      </c>
      <c r="Q1146" s="62">
        <f t="shared" ref="Q1146:R1146" si="536">Q524*-1</f>
        <v>-8600388.2000000011</v>
      </c>
      <c r="R1146" s="62">
        <f t="shared" si="536"/>
        <v>-9917402.4000000004</v>
      </c>
    </row>
    <row r="1147" spans="1:18" s="31" customFormat="1" ht="21" x14ac:dyDescent="0.25">
      <c r="A1147" s="29"/>
      <c r="B1147" s="32"/>
      <c r="C1147" s="33"/>
      <c r="D1147" s="34"/>
      <c r="E1147" s="34"/>
      <c r="F1147" s="24" t="s">
        <v>1065</v>
      </c>
      <c r="G1147" s="30" t="s">
        <v>20</v>
      </c>
      <c r="H1147" s="35">
        <v>-409935</v>
      </c>
      <c r="I1147" s="35">
        <v>-500000</v>
      </c>
      <c r="J1147" s="35">
        <v>-188880</v>
      </c>
      <c r="K1147" s="35">
        <v>-2250000</v>
      </c>
      <c r="L1147" s="35">
        <v>-406001</v>
      </c>
      <c r="M1147" s="35">
        <v>-1550000</v>
      </c>
      <c r="N1147" s="35">
        <v>-272004</v>
      </c>
      <c r="O1147" s="38">
        <v>0</v>
      </c>
      <c r="P1147" s="62">
        <f>P528*-1</f>
        <v>-236858.6</v>
      </c>
      <c r="Q1147" s="62">
        <f t="shared" ref="Q1147:R1147" si="537">Q528*-1</f>
        <v>-289087.2</v>
      </c>
      <c r="R1147" s="62">
        <f t="shared" si="537"/>
        <v>-333356.40000000002</v>
      </c>
    </row>
    <row r="1148" spans="1:18" s="31" customFormat="1" x14ac:dyDescent="0.25">
      <c r="A1148" s="29"/>
      <c r="B1148" s="32"/>
      <c r="C1148" s="33"/>
      <c r="D1148" s="34"/>
      <c r="E1148" s="23" t="s">
        <v>1066</v>
      </c>
      <c r="F1148" s="24"/>
      <c r="G1148" s="30" t="s">
        <v>1</v>
      </c>
      <c r="H1148" s="26">
        <f>SUM(H1149:H1151)</f>
        <v>-21417162</v>
      </c>
      <c r="I1148" s="26">
        <f t="shared" ref="I1148:R1148" si="538">SUM(I1149:I1151)</f>
        <v>-24450000</v>
      </c>
      <c r="J1148" s="26">
        <f t="shared" si="538"/>
        <v>-25285501</v>
      </c>
      <c r="K1148" s="26">
        <f t="shared" si="538"/>
        <v>-24890000</v>
      </c>
      <c r="L1148" s="26">
        <f t="shared" si="538"/>
        <v>-29804722</v>
      </c>
      <c r="M1148" s="26">
        <f t="shared" si="538"/>
        <v>-27300000</v>
      </c>
      <c r="N1148" s="26">
        <f t="shared" si="538"/>
        <v>-27771555</v>
      </c>
      <c r="O1148" s="26">
        <f t="shared" si="538"/>
        <v>0</v>
      </c>
      <c r="P1148" s="27">
        <f t="shared" si="538"/>
        <v>-102175241.59999999</v>
      </c>
      <c r="Q1148" s="26">
        <f t="shared" si="538"/>
        <v>-107220571</v>
      </c>
      <c r="R1148" s="26">
        <f t="shared" si="538"/>
        <v>-112612355.59999999</v>
      </c>
    </row>
    <row r="1149" spans="1:18" s="31" customFormat="1" ht="21" x14ac:dyDescent="0.25">
      <c r="A1149" s="29"/>
      <c r="B1149" s="32"/>
      <c r="C1149" s="33"/>
      <c r="D1149" s="34"/>
      <c r="E1149" s="34"/>
      <c r="F1149" s="24" t="s">
        <v>1067</v>
      </c>
      <c r="G1149" s="30" t="s">
        <v>20</v>
      </c>
      <c r="H1149" s="35">
        <v>-12603027</v>
      </c>
      <c r="I1149" s="35">
        <v>-12450000</v>
      </c>
      <c r="J1149" s="35">
        <v>-11085646</v>
      </c>
      <c r="K1149" s="35">
        <v>-13000000</v>
      </c>
      <c r="L1149" s="35">
        <v>-15446204</v>
      </c>
      <c r="M1149" s="35">
        <v>-16000000</v>
      </c>
      <c r="N1149" s="35">
        <v>-15287419</v>
      </c>
      <c r="O1149" s="38">
        <v>0</v>
      </c>
      <c r="P1149" s="62">
        <f>P521*-1</f>
        <v>-89016649</v>
      </c>
      <c r="Q1149" s="62">
        <f t="shared" ref="Q1149:R1149" si="539">Q521*-1</f>
        <v>-93412218</v>
      </c>
      <c r="R1149" s="62">
        <f t="shared" si="539"/>
        <v>-98109624</v>
      </c>
    </row>
    <row r="1150" spans="1:18" s="31" customFormat="1" ht="21" x14ac:dyDescent="0.25">
      <c r="A1150" s="29"/>
      <c r="B1150" s="32"/>
      <c r="C1150" s="33"/>
      <c r="D1150" s="34"/>
      <c r="E1150" s="34"/>
      <c r="F1150" s="24" t="s">
        <v>1068</v>
      </c>
      <c r="G1150" s="30" t="s">
        <v>20</v>
      </c>
      <c r="H1150" s="35">
        <v>-7215922</v>
      </c>
      <c r="I1150" s="35">
        <v>-11500000</v>
      </c>
      <c r="J1150" s="35">
        <v>-13637958</v>
      </c>
      <c r="K1150" s="35">
        <v>-10700000</v>
      </c>
      <c r="L1150" s="35">
        <v>-12799622</v>
      </c>
      <c r="M1150" s="35">
        <v>-11000000</v>
      </c>
      <c r="N1150" s="35">
        <v>-11622908</v>
      </c>
      <c r="O1150" s="38">
        <v>0</v>
      </c>
      <c r="P1150" s="62">
        <f>P525*-1</f>
        <v>-12318565.600000001</v>
      </c>
      <c r="Q1150" s="62">
        <f t="shared" ref="Q1150:R1150" si="540">Q525*-1</f>
        <v>-12926846.200000001</v>
      </c>
      <c r="R1150" s="62">
        <f t="shared" si="540"/>
        <v>-13576896.600000001</v>
      </c>
    </row>
    <row r="1151" spans="1:18" s="31" customFormat="1" ht="21" x14ac:dyDescent="0.25">
      <c r="A1151" s="29"/>
      <c r="B1151" s="32"/>
      <c r="C1151" s="33"/>
      <c r="D1151" s="34"/>
      <c r="E1151" s="34"/>
      <c r="F1151" s="24" t="s">
        <v>1069</v>
      </c>
      <c r="G1151" s="30" t="s">
        <v>20</v>
      </c>
      <c r="H1151" s="35">
        <v>-1598213</v>
      </c>
      <c r="I1151" s="35">
        <v>-500000</v>
      </c>
      <c r="J1151" s="35">
        <v>-561897</v>
      </c>
      <c r="K1151" s="35">
        <v>-1190000</v>
      </c>
      <c r="L1151" s="35">
        <v>-1558896</v>
      </c>
      <c r="M1151" s="35">
        <v>-300000</v>
      </c>
      <c r="N1151" s="35">
        <v>-861228</v>
      </c>
      <c r="O1151" s="38">
        <v>0</v>
      </c>
      <c r="P1151" s="62">
        <f>P529*-1</f>
        <v>-840027</v>
      </c>
      <c r="Q1151" s="62">
        <f t="shared" ref="Q1151:R1151" si="541">Q529*-1</f>
        <v>-881506.8</v>
      </c>
      <c r="R1151" s="62">
        <f t="shared" si="541"/>
        <v>-925835</v>
      </c>
    </row>
    <row r="1152" spans="1:18" s="28" customFormat="1" x14ac:dyDescent="0.25">
      <c r="A1152" s="21" t="s">
        <v>1070</v>
      </c>
      <c r="B1152" s="22"/>
      <c r="C1152" s="22"/>
      <c r="D1152" s="23"/>
      <c r="E1152" s="23"/>
      <c r="F1152" s="24"/>
      <c r="G1152" s="25"/>
      <c r="H1152" s="26">
        <f t="shared" ref="H1152:R1152" si="542">H6+H918+H1041+H1097+H1111</f>
        <v>23010401165</v>
      </c>
      <c r="I1152" s="26">
        <f t="shared" si="542"/>
        <v>19333388501</v>
      </c>
      <c r="J1152" s="26">
        <f t="shared" si="542"/>
        <v>31754769396</v>
      </c>
      <c r="K1152" s="26">
        <f t="shared" si="542"/>
        <v>27707617413</v>
      </c>
      <c r="L1152" s="26">
        <f t="shared" si="542"/>
        <v>33350740411</v>
      </c>
      <c r="M1152" s="26">
        <f t="shared" si="542"/>
        <v>27992495127</v>
      </c>
      <c r="N1152" s="26">
        <f t="shared" si="542"/>
        <v>26981979314</v>
      </c>
      <c r="O1152" s="26">
        <f t="shared" si="542"/>
        <v>6784107543</v>
      </c>
      <c r="P1152" s="27">
        <f t="shared" si="542"/>
        <v>26426128062.619949</v>
      </c>
      <c r="Q1152" s="26">
        <f t="shared" si="542"/>
        <v>27087447210.332077</v>
      </c>
      <c r="R1152" s="26">
        <f t="shared" si="542"/>
        <v>28449136986.96085</v>
      </c>
    </row>
    <row r="1153" spans="6:18" x14ac:dyDescent="0.3">
      <c r="F1153" s="70" t="s">
        <v>1071</v>
      </c>
      <c r="H1153" s="72"/>
      <c r="I1153" s="72"/>
      <c r="J1153" s="72"/>
      <c r="K1153" s="72"/>
      <c r="L1153" s="72"/>
      <c r="M1153" s="72"/>
      <c r="N1153" s="72"/>
      <c r="O1153" s="72"/>
    </row>
    <row r="1154" spans="6:18" x14ac:dyDescent="0.3">
      <c r="F1154" s="17" t="s">
        <v>1072</v>
      </c>
      <c r="G1154" s="73"/>
      <c r="H1154" s="74"/>
      <c r="I1154" s="74"/>
      <c r="J1154" s="74"/>
      <c r="K1154" s="74"/>
      <c r="L1154" s="74"/>
      <c r="M1154" s="74"/>
      <c r="N1154" s="74"/>
      <c r="O1154" s="75"/>
    </row>
    <row r="1155" spans="6:18" x14ac:dyDescent="0.3">
      <c r="F1155" s="17" t="s">
        <v>1073</v>
      </c>
      <c r="H1155" s="72"/>
      <c r="I1155" s="72"/>
      <c r="J1155" s="72"/>
      <c r="K1155" s="72"/>
      <c r="L1155" s="72"/>
      <c r="M1155" s="72"/>
      <c r="N1155" s="72"/>
      <c r="O1155" s="72"/>
    </row>
    <row r="1156" spans="6:18" x14ac:dyDescent="0.3">
      <c r="F1156" s="17" t="s">
        <v>1074</v>
      </c>
      <c r="H1156" s="76"/>
      <c r="I1156" s="76"/>
      <c r="J1156" s="76"/>
      <c r="K1156" s="76"/>
      <c r="L1156" s="76"/>
      <c r="M1156" s="76"/>
      <c r="N1156" s="76"/>
      <c r="O1156" s="110" t="s">
        <v>1075</v>
      </c>
      <c r="P1156" s="77">
        <v>2018</v>
      </c>
      <c r="Q1156" s="78">
        <v>2019</v>
      </c>
      <c r="R1156" s="78">
        <v>2020</v>
      </c>
    </row>
    <row r="1157" spans="6:18" x14ac:dyDescent="0.3">
      <c r="F1157" s="17" t="s">
        <v>1076</v>
      </c>
      <c r="H1157" s="79"/>
      <c r="I1157" s="79"/>
      <c r="J1157" s="79"/>
      <c r="K1157" s="79"/>
      <c r="L1157" s="79"/>
      <c r="M1157" s="79"/>
      <c r="N1157" s="79"/>
      <c r="O1157" s="111"/>
      <c r="P1157" s="80" t="s">
        <v>1077</v>
      </c>
      <c r="Q1157" s="80" t="s">
        <v>1077</v>
      </c>
      <c r="R1157" s="80" t="s">
        <v>1077</v>
      </c>
    </row>
    <row r="1158" spans="6:18" x14ac:dyDescent="0.3">
      <c r="F1158" s="17" t="s">
        <v>1078</v>
      </c>
      <c r="H1158" s="81"/>
      <c r="I1158" s="81"/>
      <c r="J1158" s="81"/>
      <c r="K1158" s="81"/>
      <c r="L1158" s="81"/>
      <c r="M1158" s="81"/>
      <c r="N1158" s="81"/>
      <c r="O1158" s="82">
        <v>100</v>
      </c>
      <c r="P1158" s="83">
        <f t="shared" ref="P1158:R1177" si="543">SUMIF($G$6:$G$1151,$O1158,P$6:P$1151)</f>
        <v>16796964931.665699</v>
      </c>
      <c r="Q1158" s="83">
        <f t="shared" si="543"/>
        <v>17871279771.60796</v>
      </c>
      <c r="R1158" s="83">
        <f t="shared" si="543"/>
        <v>19136612988.716206</v>
      </c>
    </row>
    <row r="1159" spans="6:18" x14ac:dyDescent="0.3">
      <c r="F1159" s="17" t="s">
        <v>1079</v>
      </c>
      <c r="H1159" s="81"/>
      <c r="I1159" s="81"/>
      <c r="J1159" s="81"/>
      <c r="K1159" s="81"/>
      <c r="L1159" s="81"/>
      <c r="M1159" s="81"/>
      <c r="N1159" s="81"/>
      <c r="O1159" s="84">
        <v>101</v>
      </c>
      <c r="P1159" s="83">
        <f t="shared" si="543"/>
        <v>657629485</v>
      </c>
      <c r="Q1159" s="83">
        <f t="shared" si="543"/>
        <v>687581484</v>
      </c>
      <c r="R1159" s="83">
        <f t="shared" si="543"/>
        <v>717997622</v>
      </c>
    </row>
    <row r="1160" spans="6:18" x14ac:dyDescent="0.3">
      <c r="H1160" s="81"/>
      <c r="I1160" s="81"/>
      <c r="J1160" s="81"/>
      <c r="K1160" s="81"/>
      <c r="L1160" s="81"/>
      <c r="M1160" s="81"/>
      <c r="N1160" s="81"/>
      <c r="O1160" s="84">
        <v>102</v>
      </c>
      <c r="P1160" s="83">
        <f t="shared" si="543"/>
        <v>183282775</v>
      </c>
      <c r="Q1160" s="83">
        <f t="shared" si="543"/>
        <v>191630462</v>
      </c>
      <c r="R1160" s="83">
        <f t="shared" si="543"/>
        <v>200107506</v>
      </c>
    </row>
    <row r="1161" spans="6:18" x14ac:dyDescent="0.3">
      <c r="F1161" s="85" t="s">
        <v>1080</v>
      </c>
      <c r="H1161" s="81"/>
      <c r="I1161" s="81"/>
      <c r="J1161" s="81"/>
      <c r="K1161" s="81"/>
      <c r="L1161" s="81"/>
      <c r="M1161" s="81"/>
      <c r="N1161" s="81"/>
      <c r="O1161" s="84">
        <v>103</v>
      </c>
      <c r="P1161" s="83">
        <f t="shared" si="543"/>
        <v>402390098.64246595</v>
      </c>
      <c r="Q1161" s="83">
        <f t="shared" si="543"/>
        <v>430521637.09157026</v>
      </c>
      <c r="R1161" s="83">
        <f t="shared" si="543"/>
        <v>460218804.35732824</v>
      </c>
    </row>
    <row r="1162" spans="6:18" x14ac:dyDescent="0.3">
      <c r="H1162" s="81"/>
      <c r="I1162" s="81"/>
      <c r="J1162" s="81"/>
      <c r="K1162" s="81"/>
      <c r="L1162" s="81"/>
      <c r="M1162" s="81"/>
      <c r="N1162" s="81"/>
      <c r="O1162" s="84">
        <v>105</v>
      </c>
      <c r="P1162" s="83">
        <f t="shared" si="543"/>
        <v>1083451.2178463999</v>
      </c>
      <c r="Q1162" s="83">
        <f t="shared" si="543"/>
        <v>1159196.4951168934</v>
      </c>
      <c r="R1162" s="83">
        <f t="shared" si="543"/>
        <v>1239157.2897518091</v>
      </c>
    </row>
    <row r="1163" spans="6:18" x14ac:dyDescent="0.3">
      <c r="H1163" s="81"/>
      <c r="I1163" s="81"/>
      <c r="J1163" s="81"/>
      <c r="K1163" s="81"/>
      <c r="L1163" s="81"/>
      <c r="M1163" s="81"/>
      <c r="N1163" s="81"/>
      <c r="O1163" s="84">
        <v>106</v>
      </c>
      <c r="P1163" s="83">
        <f t="shared" si="543"/>
        <v>0</v>
      </c>
      <c r="Q1163" s="83">
        <f t="shared" si="543"/>
        <v>0</v>
      </c>
      <c r="R1163" s="83">
        <f t="shared" si="543"/>
        <v>0</v>
      </c>
    </row>
    <row r="1164" spans="6:18" x14ac:dyDescent="0.3">
      <c r="H1164" s="81"/>
      <c r="I1164" s="81"/>
      <c r="J1164" s="81"/>
      <c r="K1164" s="81"/>
      <c r="L1164" s="81"/>
      <c r="M1164" s="81"/>
      <c r="N1164" s="81"/>
      <c r="O1164" s="84">
        <v>107</v>
      </c>
      <c r="P1164" s="83">
        <f t="shared" si="543"/>
        <v>318007058.4984979</v>
      </c>
      <c r="Q1164" s="83">
        <f t="shared" si="543"/>
        <v>19265951.945962843</v>
      </c>
      <c r="R1164" s="83">
        <f t="shared" si="543"/>
        <v>20594907.678219385</v>
      </c>
    </row>
    <row r="1165" spans="6:18" x14ac:dyDescent="0.3">
      <c r="H1165" s="81"/>
      <c r="I1165" s="81"/>
      <c r="J1165" s="81"/>
      <c r="K1165" s="81"/>
      <c r="L1165" s="81"/>
      <c r="M1165" s="81"/>
      <c r="N1165" s="81"/>
      <c r="O1165" s="84">
        <v>108</v>
      </c>
      <c r="P1165" s="83">
        <f t="shared" si="543"/>
        <v>505522.14894288004</v>
      </c>
      <c r="Q1165" s="83">
        <f t="shared" si="543"/>
        <v>540863.76350506209</v>
      </c>
      <c r="R1165" s="83">
        <f t="shared" si="543"/>
        <v>578172.27547975956</v>
      </c>
    </row>
    <row r="1166" spans="6:18" x14ac:dyDescent="0.3">
      <c r="H1166" s="81"/>
      <c r="I1166" s="81"/>
      <c r="J1166" s="81"/>
      <c r="K1166" s="81"/>
      <c r="L1166" s="81"/>
      <c r="M1166" s="81"/>
      <c r="N1166" s="81"/>
      <c r="O1166" s="84">
        <v>109</v>
      </c>
      <c r="P1166" s="83">
        <f t="shared" si="543"/>
        <v>7479846.8245412996</v>
      </c>
      <c r="Q1166" s="83">
        <f t="shared" si="543"/>
        <v>8002771.2186749578</v>
      </c>
      <c r="R1166" s="83">
        <f t="shared" si="543"/>
        <v>8554798.3759535458</v>
      </c>
    </row>
    <row r="1167" spans="6:18" x14ac:dyDescent="0.3">
      <c r="H1167" s="81"/>
      <c r="I1167" s="81"/>
      <c r="J1167" s="81"/>
      <c r="K1167" s="81"/>
      <c r="L1167" s="81"/>
      <c r="M1167" s="81"/>
      <c r="N1167" s="81"/>
      <c r="O1167" s="84">
        <v>111</v>
      </c>
      <c r="P1167" s="83">
        <f t="shared" si="543"/>
        <v>260313</v>
      </c>
      <c r="Q1167" s="83">
        <f t="shared" si="543"/>
        <v>272169</v>
      </c>
      <c r="R1167" s="83">
        <f t="shared" si="543"/>
        <v>284208</v>
      </c>
    </row>
    <row r="1168" spans="6:18" x14ac:dyDescent="0.3">
      <c r="H1168" s="81"/>
      <c r="I1168" s="81"/>
      <c r="J1168" s="81"/>
      <c r="K1168" s="81"/>
      <c r="L1168" s="81"/>
      <c r="M1168" s="81"/>
      <c r="N1168" s="81"/>
      <c r="O1168" s="84">
        <v>114</v>
      </c>
      <c r="P1168" s="83">
        <f t="shared" si="543"/>
        <v>179820153</v>
      </c>
      <c r="Q1168" s="83">
        <f t="shared" si="543"/>
        <v>189058412</v>
      </c>
      <c r="R1168" s="83">
        <f t="shared" si="543"/>
        <v>198289789</v>
      </c>
    </row>
    <row r="1169" spans="8:18" x14ac:dyDescent="0.3">
      <c r="H1169" s="81"/>
      <c r="I1169" s="81"/>
      <c r="J1169" s="81"/>
      <c r="K1169" s="81"/>
      <c r="L1169" s="81"/>
      <c r="M1169" s="81"/>
      <c r="N1169" s="81"/>
      <c r="O1169" s="84">
        <v>115</v>
      </c>
      <c r="P1169" s="83">
        <f t="shared" si="543"/>
        <v>42</v>
      </c>
      <c r="Q1169" s="83">
        <f t="shared" si="543"/>
        <v>44</v>
      </c>
      <c r="R1169" s="83">
        <f t="shared" si="543"/>
        <v>46</v>
      </c>
    </row>
    <row r="1170" spans="8:18" x14ac:dyDescent="0.3">
      <c r="H1170" s="81"/>
      <c r="I1170" s="81"/>
      <c r="J1170" s="81"/>
      <c r="K1170" s="81"/>
      <c r="L1170" s="81"/>
      <c r="M1170" s="81"/>
      <c r="N1170" s="81"/>
      <c r="O1170" s="84">
        <v>117</v>
      </c>
      <c r="P1170" s="83">
        <f t="shared" si="543"/>
        <v>0</v>
      </c>
      <c r="Q1170" s="83">
        <f t="shared" si="543"/>
        <v>0</v>
      </c>
      <c r="R1170" s="83">
        <f t="shared" si="543"/>
        <v>0</v>
      </c>
    </row>
    <row r="1171" spans="8:18" x14ac:dyDescent="0.3">
      <c r="H1171" s="81"/>
      <c r="I1171" s="81"/>
      <c r="J1171" s="81"/>
      <c r="K1171" s="81"/>
      <c r="L1171" s="81"/>
      <c r="M1171" s="81"/>
      <c r="N1171" s="81"/>
      <c r="O1171" s="82">
        <v>120</v>
      </c>
      <c r="P1171" s="83">
        <f t="shared" si="543"/>
        <v>18960033.404501893</v>
      </c>
      <c r="Q1171" s="83">
        <f t="shared" si="543"/>
        <v>19703606.754107088</v>
      </c>
      <c r="R1171" s="83">
        <f t="shared" si="543"/>
        <v>20484128.268114977</v>
      </c>
    </row>
    <row r="1172" spans="8:18" x14ac:dyDescent="0.3">
      <c r="H1172" s="81"/>
      <c r="I1172" s="81"/>
      <c r="J1172" s="81"/>
      <c r="K1172" s="81"/>
      <c r="L1172" s="81"/>
      <c r="M1172" s="81"/>
      <c r="N1172" s="81"/>
      <c r="O1172" s="84">
        <v>121</v>
      </c>
      <c r="P1172" s="83">
        <f t="shared" si="543"/>
        <v>39638502.833965026</v>
      </c>
      <c r="Q1172" s="83">
        <f t="shared" si="543"/>
        <v>42409674.565825671</v>
      </c>
      <c r="R1172" s="83">
        <f t="shared" si="543"/>
        <v>45335072.712539047</v>
      </c>
    </row>
    <row r="1173" spans="8:18" x14ac:dyDescent="0.3">
      <c r="H1173" s="81"/>
      <c r="I1173" s="81"/>
      <c r="J1173" s="81"/>
      <c r="K1173" s="81"/>
      <c r="L1173" s="81"/>
      <c r="M1173" s="81"/>
      <c r="N1173" s="81"/>
      <c r="O1173" s="84">
        <v>122</v>
      </c>
      <c r="P1173" s="83">
        <f t="shared" si="543"/>
        <v>2969786.5</v>
      </c>
      <c r="Q1173" s="83">
        <f t="shared" si="543"/>
        <v>3177407.5706780148</v>
      </c>
      <c r="R1173" s="83">
        <f t="shared" si="543"/>
        <v>3396583.5561995995</v>
      </c>
    </row>
    <row r="1174" spans="8:18" x14ac:dyDescent="0.3">
      <c r="H1174" s="81"/>
      <c r="I1174" s="81"/>
      <c r="J1174" s="81"/>
      <c r="K1174" s="81"/>
      <c r="L1174" s="81"/>
      <c r="M1174" s="81"/>
      <c r="N1174" s="81"/>
      <c r="O1174" s="84">
        <v>123</v>
      </c>
      <c r="P1174" s="83">
        <f t="shared" si="543"/>
        <v>156857146.21486551</v>
      </c>
      <c r="Q1174" s="83">
        <f t="shared" si="543"/>
        <v>167823203.41817904</v>
      </c>
      <c r="R1174" s="83">
        <f t="shared" si="543"/>
        <v>179399564.07836336</v>
      </c>
    </row>
    <row r="1175" spans="8:18" x14ac:dyDescent="0.3">
      <c r="H1175" s="81"/>
      <c r="I1175" s="81"/>
      <c r="J1175" s="81"/>
      <c r="K1175" s="81"/>
      <c r="L1175" s="81"/>
      <c r="M1175" s="81"/>
      <c r="N1175" s="81"/>
      <c r="O1175" s="84">
        <v>125</v>
      </c>
      <c r="P1175" s="83">
        <f t="shared" si="543"/>
        <v>6656883.3945585005</v>
      </c>
      <c r="Q1175" s="83">
        <f t="shared" si="543"/>
        <v>7122273.5018126527</v>
      </c>
      <c r="R1175" s="83">
        <f t="shared" si="543"/>
        <v>7613564.3668309394</v>
      </c>
    </row>
    <row r="1176" spans="8:18" x14ac:dyDescent="0.3">
      <c r="H1176" s="81"/>
      <c r="I1176" s="81"/>
      <c r="J1176" s="81"/>
      <c r="K1176" s="81"/>
      <c r="L1176" s="81"/>
      <c r="M1176" s="81"/>
      <c r="N1176" s="81"/>
      <c r="O1176" s="84">
        <v>127</v>
      </c>
      <c r="P1176" s="83">
        <f t="shared" si="543"/>
        <v>0</v>
      </c>
      <c r="Q1176" s="83">
        <f t="shared" si="543"/>
        <v>0</v>
      </c>
      <c r="R1176" s="83">
        <f t="shared" si="543"/>
        <v>0</v>
      </c>
    </row>
    <row r="1177" spans="8:18" x14ac:dyDescent="0.3">
      <c r="H1177" s="81"/>
      <c r="I1177" s="81"/>
      <c r="J1177" s="81"/>
      <c r="K1177" s="81"/>
      <c r="L1177" s="81"/>
      <c r="M1177" s="81"/>
      <c r="N1177" s="81"/>
      <c r="O1177" s="84">
        <v>130</v>
      </c>
      <c r="P1177" s="83">
        <f t="shared" si="543"/>
        <v>0</v>
      </c>
      <c r="Q1177" s="83">
        <f t="shared" si="543"/>
        <v>0</v>
      </c>
      <c r="R1177" s="83">
        <f t="shared" si="543"/>
        <v>0</v>
      </c>
    </row>
    <row r="1178" spans="8:18" x14ac:dyDescent="0.3">
      <c r="H1178" s="81"/>
      <c r="I1178" s="81"/>
      <c r="J1178" s="81"/>
      <c r="K1178" s="81"/>
      <c r="L1178" s="81"/>
      <c r="M1178" s="81"/>
      <c r="N1178" s="81"/>
      <c r="O1178" s="84">
        <v>131</v>
      </c>
      <c r="P1178" s="83">
        <f t="shared" ref="P1178:R1197" si="544">SUMIF($G$6:$G$1151,$O1178,P$6:P$1151)</f>
        <v>12106917.583909471</v>
      </c>
      <c r="Q1178" s="83">
        <f t="shared" si="544"/>
        <v>12953325.6308791</v>
      </c>
      <c r="R1178" s="83">
        <f t="shared" si="544"/>
        <v>13846839.556234326</v>
      </c>
    </row>
    <row r="1179" spans="8:18" x14ac:dyDescent="0.3">
      <c r="H1179" s="81"/>
      <c r="I1179" s="81"/>
      <c r="J1179" s="81"/>
      <c r="K1179" s="81"/>
      <c r="L1179" s="81"/>
      <c r="M1179" s="81"/>
      <c r="N1179" s="81"/>
      <c r="O1179" s="84">
        <v>132</v>
      </c>
      <c r="P1179" s="83">
        <f t="shared" si="544"/>
        <v>79562226.577462554</v>
      </c>
      <c r="Q1179" s="83">
        <f t="shared" si="544"/>
        <v>85124510.151564479</v>
      </c>
      <c r="R1179" s="83">
        <f t="shared" si="544"/>
        <v>90996356.299564332</v>
      </c>
    </row>
    <row r="1180" spans="8:18" x14ac:dyDescent="0.3">
      <c r="H1180" s="81"/>
      <c r="I1180" s="81"/>
      <c r="J1180" s="81"/>
      <c r="K1180" s="81"/>
      <c r="L1180" s="81"/>
      <c r="M1180" s="81"/>
      <c r="N1180" s="81"/>
      <c r="O1180" s="84">
        <v>134</v>
      </c>
      <c r="P1180" s="83">
        <f t="shared" si="544"/>
        <v>231711178.69520301</v>
      </c>
      <c r="Q1180" s="83">
        <f t="shared" si="544"/>
        <v>234028290.48215503</v>
      </c>
      <c r="R1180" s="83">
        <f t="shared" si="544"/>
        <v>236368573.38697657</v>
      </c>
    </row>
    <row r="1181" spans="8:18" x14ac:dyDescent="0.3">
      <c r="H1181" s="81"/>
      <c r="I1181" s="81"/>
      <c r="J1181" s="81"/>
      <c r="K1181" s="81"/>
      <c r="L1181" s="81"/>
      <c r="M1181" s="81"/>
      <c r="N1181" s="81"/>
      <c r="O1181" s="84">
        <v>135</v>
      </c>
      <c r="P1181" s="83">
        <f t="shared" si="544"/>
        <v>1131030000</v>
      </c>
      <c r="Q1181" s="83">
        <f t="shared" si="544"/>
        <v>443925000</v>
      </c>
      <c r="R1181" s="83">
        <f t="shared" si="544"/>
        <v>177516000</v>
      </c>
    </row>
    <row r="1182" spans="8:18" x14ac:dyDescent="0.3">
      <c r="H1182" s="81"/>
      <c r="I1182" s="81"/>
      <c r="J1182" s="81"/>
      <c r="K1182" s="81"/>
      <c r="L1182" s="81"/>
      <c r="M1182" s="81"/>
      <c r="N1182" s="81"/>
      <c r="O1182" s="84">
        <v>136</v>
      </c>
      <c r="P1182" s="83">
        <f t="shared" si="544"/>
        <v>322873000</v>
      </c>
      <c r="Q1182" s="83">
        <f t="shared" si="544"/>
        <v>440490000</v>
      </c>
      <c r="R1182" s="83">
        <f t="shared" si="544"/>
        <v>270691000</v>
      </c>
    </row>
    <row r="1183" spans="8:18" x14ac:dyDescent="0.3">
      <c r="H1183" s="81"/>
      <c r="I1183" s="81"/>
      <c r="J1183" s="81"/>
      <c r="K1183" s="81"/>
      <c r="L1183" s="81"/>
      <c r="M1183" s="81"/>
      <c r="N1183" s="81"/>
      <c r="O1183" s="84">
        <v>138</v>
      </c>
      <c r="P1183" s="83">
        <f t="shared" si="544"/>
        <v>782340587.56250215</v>
      </c>
      <c r="Q1183" s="83">
        <f t="shared" si="544"/>
        <v>837034886.43704879</v>
      </c>
      <c r="R1183" s="83">
        <f t="shared" si="544"/>
        <v>894773134.3860333</v>
      </c>
    </row>
    <row r="1184" spans="8:18" x14ac:dyDescent="0.3">
      <c r="H1184" s="81"/>
      <c r="I1184" s="81"/>
      <c r="J1184" s="81"/>
      <c r="K1184" s="81"/>
      <c r="L1184" s="81"/>
      <c r="M1184" s="81"/>
      <c r="N1184" s="81"/>
      <c r="O1184" s="84">
        <v>140</v>
      </c>
      <c r="P1184" s="83">
        <f t="shared" si="544"/>
        <v>42998334.304399915</v>
      </c>
      <c r="Q1184" s="83">
        <f t="shared" si="544"/>
        <v>46004395.583771594</v>
      </c>
      <c r="R1184" s="83">
        <f t="shared" si="544"/>
        <v>49177755.788942359</v>
      </c>
    </row>
    <row r="1185" spans="8:18" x14ac:dyDescent="0.3">
      <c r="H1185" s="81"/>
      <c r="I1185" s="81"/>
      <c r="J1185" s="81"/>
      <c r="K1185" s="81"/>
      <c r="L1185" s="81"/>
      <c r="M1185" s="81"/>
      <c r="N1185" s="81"/>
      <c r="O1185" s="84">
        <v>146</v>
      </c>
      <c r="P1185" s="83">
        <f t="shared" si="544"/>
        <v>263974.64911200001</v>
      </c>
      <c r="Q1185" s="83">
        <f t="shared" si="544"/>
        <v>282429.40984328045</v>
      </c>
      <c r="R1185" s="83">
        <f t="shared" si="544"/>
        <v>301911.24931956502</v>
      </c>
    </row>
    <row r="1186" spans="8:18" x14ac:dyDescent="0.3">
      <c r="H1186" s="81"/>
      <c r="I1186" s="81"/>
      <c r="J1186" s="81"/>
      <c r="K1186" s="81"/>
      <c r="L1186" s="81"/>
      <c r="M1186" s="81"/>
      <c r="N1186" s="81"/>
      <c r="O1186" s="84">
        <v>147</v>
      </c>
      <c r="P1186" s="83">
        <f t="shared" si="544"/>
        <v>51965.998083899998</v>
      </c>
      <c r="Q1186" s="83">
        <f t="shared" si="544"/>
        <v>55598.99869220332</v>
      </c>
      <c r="R1186" s="83">
        <f t="shared" si="544"/>
        <v>59434.189822492168</v>
      </c>
    </row>
    <row r="1187" spans="8:18" x14ac:dyDescent="0.3">
      <c r="H1187" s="81"/>
      <c r="I1187" s="81"/>
      <c r="J1187" s="81"/>
      <c r="K1187" s="81"/>
      <c r="L1187" s="81"/>
      <c r="M1187" s="81"/>
      <c r="N1187" s="81"/>
      <c r="O1187" s="84">
        <v>148</v>
      </c>
      <c r="P1187" s="83">
        <f t="shared" si="544"/>
        <v>20941803.54927773</v>
      </c>
      <c r="Q1187" s="83">
        <f t="shared" si="544"/>
        <v>22405868.280809678</v>
      </c>
      <c r="R1187" s="83">
        <f t="shared" si="544"/>
        <v>23951413.871885791</v>
      </c>
    </row>
    <row r="1188" spans="8:18" x14ac:dyDescent="0.3">
      <c r="H1188" s="81"/>
      <c r="I1188" s="81"/>
      <c r="J1188" s="81"/>
      <c r="K1188" s="81"/>
      <c r="L1188" s="81"/>
      <c r="M1188" s="81"/>
      <c r="N1188" s="81"/>
      <c r="O1188" s="84">
        <v>150</v>
      </c>
      <c r="P1188" s="83">
        <f t="shared" si="544"/>
        <v>17740182</v>
      </c>
      <c r="Q1188" s="83">
        <f t="shared" si="544"/>
        <v>18505104</v>
      </c>
      <c r="R1188" s="83">
        <f t="shared" si="544"/>
        <v>19311585</v>
      </c>
    </row>
    <row r="1189" spans="8:18" x14ac:dyDescent="0.3">
      <c r="H1189" s="81"/>
      <c r="I1189" s="81"/>
      <c r="J1189" s="81"/>
      <c r="K1189" s="81"/>
      <c r="L1189" s="81"/>
      <c r="M1189" s="81"/>
      <c r="N1189" s="81"/>
      <c r="O1189" s="84">
        <v>151</v>
      </c>
      <c r="P1189" s="83">
        <f t="shared" si="544"/>
        <v>49334063</v>
      </c>
      <c r="Q1189" s="83">
        <f t="shared" si="544"/>
        <v>51460447</v>
      </c>
      <c r="R1189" s="83">
        <f t="shared" si="544"/>
        <v>53707495</v>
      </c>
    </row>
    <row r="1190" spans="8:18" x14ac:dyDescent="0.3">
      <c r="H1190" s="81"/>
      <c r="I1190" s="81"/>
      <c r="J1190" s="81"/>
      <c r="K1190" s="81"/>
      <c r="L1190" s="81"/>
      <c r="M1190" s="81"/>
      <c r="N1190" s="81"/>
      <c r="O1190" s="84">
        <v>152</v>
      </c>
      <c r="P1190" s="83">
        <f t="shared" si="544"/>
        <v>605605</v>
      </c>
      <c r="Q1190" s="83">
        <f t="shared" si="544"/>
        <v>633188</v>
      </c>
      <c r="R1190" s="83">
        <f t="shared" si="544"/>
        <v>661198</v>
      </c>
    </row>
    <row r="1191" spans="8:18" x14ac:dyDescent="0.3">
      <c r="H1191" s="81"/>
      <c r="I1191" s="81"/>
      <c r="J1191" s="81"/>
      <c r="K1191" s="81"/>
      <c r="L1191" s="81"/>
      <c r="M1191" s="81"/>
      <c r="N1191" s="81"/>
      <c r="O1191" s="84">
        <v>156</v>
      </c>
      <c r="P1191" s="83">
        <f t="shared" si="544"/>
        <v>456429</v>
      </c>
      <c r="Q1191" s="83">
        <f t="shared" si="544"/>
        <v>477217</v>
      </c>
      <c r="R1191" s="83">
        <f t="shared" si="544"/>
        <v>498328</v>
      </c>
    </row>
    <row r="1192" spans="8:18" x14ac:dyDescent="0.3">
      <c r="H1192" s="81"/>
      <c r="I1192" s="81"/>
      <c r="J1192" s="81"/>
      <c r="K1192" s="81"/>
      <c r="L1192" s="81"/>
      <c r="M1192" s="81"/>
      <c r="N1192" s="81"/>
      <c r="O1192" s="84">
        <v>157</v>
      </c>
      <c r="P1192" s="83">
        <f t="shared" si="544"/>
        <v>2402096.57484408</v>
      </c>
      <c r="Q1192" s="83">
        <f t="shared" si="544"/>
        <v>2570029.8127186275</v>
      </c>
      <c r="R1192" s="83">
        <f t="shared" si="544"/>
        <v>2747309.1841850523</v>
      </c>
    </row>
    <row r="1193" spans="8:18" x14ac:dyDescent="0.3">
      <c r="H1193" s="81"/>
      <c r="I1193" s="81"/>
      <c r="J1193" s="81"/>
      <c r="K1193" s="81"/>
      <c r="L1193" s="81"/>
      <c r="M1193" s="81"/>
      <c r="N1193" s="81"/>
      <c r="O1193" s="84">
        <v>158</v>
      </c>
      <c r="P1193" s="83">
        <f t="shared" si="544"/>
        <v>11539441.66931572</v>
      </c>
      <c r="Q1193" s="83">
        <f t="shared" si="544"/>
        <v>12346176.845197834</v>
      </c>
      <c r="R1193" s="83">
        <f t="shared" si="544"/>
        <v>13197809.950891159</v>
      </c>
    </row>
    <row r="1194" spans="8:18" x14ac:dyDescent="0.3">
      <c r="H1194" s="81"/>
      <c r="I1194" s="81"/>
      <c r="J1194" s="81"/>
      <c r="K1194" s="81"/>
      <c r="L1194" s="81"/>
      <c r="M1194" s="81"/>
      <c r="N1194" s="81"/>
      <c r="O1194" s="84">
        <v>160</v>
      </c>
      <c r="P1194" s="83">
        <f t="shared" si="544"/>
        <v>19147941.069191728</v>
      </c>
      <c r="Q1194" s="83">
        <f t="shared" si="544"/>
        <v>20077428.87581756</v>
      </c>
      <c r="R1194" s="83">
        <f t="shared" si="544"/>
        <v>21059398.965843517</v>
      </c>
    </row>
    <row r="1195" spans="8:18" x14ac:dyDescent="0.3">
      <c r="H1195" s="81"/>
      <c r="I1195" s="81"/>
      <c r="J1195" s="81"/>
      <c r="K1195" s="81"/>
      <c r="L1195" s="81"/>
      <c r="M1195" s="81"/>
      <c r="N1195" s="81"/>
      <c r="O1195" s="84">
        <v>161</v>
      </c>
      <c r="P1195" s="83">
        <f t="shared" si="544"/>
        <v>0</v>
      </c>
      <c r="Q1195" s="83">
        <f t="shared" si="544"/>
        <v>0</v>
      </c>
      <c r="R1195" s="83">
        <f t="shared" si="544"/>
        <v>0</v>
      </c>
    </row>
    <row r="1196" spans="8:18" x14ac:dyDescent="0.3">
      <c r="H1196" s="81"/>
      <c r="I1196" s="81"/>
      <c r="J1196" s="81"/>
      <c r="K1196" s="81"/>
      <c r="L1196" s="81"/>
      <c r="M1196" s="81"/>
      <c r="N1196" s="81"/>
      <c r="O1196" s="84">
        <v>162</v>
      </c>
      <c r="P1196" s="83">
        <f t="shared" si="544"/>
        <v>0</v>
      </c>
      <c r="Q1196" s="83">
        <f t="shared" si="544"/>
        <v>0</v>
      </c>
      <c r="R1196" s="83">
        <f t="shared" si="544"/>
        <v>0</v>
      </c>
    </row>
    <row r="1197" spans="8:18" x14ac:dyDescent="0.3">
      <c r="H1197" s="81"/>
      <c r="I1197" s="81"/>
      <c r="J1197" s="81"/>
      <c r="K1197" s="81"/>
      <c r="L1197" s="81"/>
      <c r="M1197" s="81"/>
      <c r="N1197" s="81"/>
      <c r="O1197" s="84">
        <v>168</v>
      </c>
      <c r="P1197" s="83">
        <f t="shared" si="544"/>
        <v>2955486.59031465</v>
      </c>
      <c r="Q1197" s="83">
        <f t="shared" si="544"/>
        <v>3162107.9384336621</v>
      </c>
      <c r="R1197" s="83">
        <f t="shared" si="544"/>
        <v>3380228.5629728474</v>
      </c>
    </row>
    <row r="1198" spans="8:18" x14ac:dyDescent="0.3">
      <c r="H1198" s="81"/>
      <c r="I1198" s="81"/>
      <c r="J1198" s="81"/>
      <c r="K1198" s="81"/>
      <c r="L1198" s="81"/>
      <c r="M1198" s="81"/>
      <c r="N1198" s="81"/>
      <c r="O1198" s="84">
        <v>169</v>
      </c>
      <c r="P1198" s="83">
        <f t="shared" ref="P1198:R1217" si="545">SUMIF($G$6:$G$1151,$O1198,P$6:P$1151)</f>
        <v>7881945.5670475503</v>
      </c>
      <c r="Q1198" s="83">
        <f t="shared" si="545"/>
        <v>8432981.1305994242</v>
      </c>
      <c r="R1198" s="83">
        <f t="shared" si="545"/>
        <v>9014683.9524976071</v>
      </c>
    </row>
    <row r="1199" spans="8:18" x14ac:dyDescent="0.3">
      <c r="H1199" s="81"/>
      <c r="I1199" s="81"/>
      <c r="J1199" s="81"/>
      <c r="K1199" s="81"/>
      <c r="L1199" s="81"/>
      <c r="M1199" s="81"/>
      <c r="N1199" s="81"/>
      <c r="O1199" s="84">
        <v>170</v>
      </c>
      <c r="P1199" s="83">
        <f t="shared" si="545"/>
        <v>7623937.4890196277</v>
      </c>
      <c r="Q1199" s="83">
        <f t="shared" si="545"/>
        <v>8156935.4214476049</v>
      </c>
      <c r="R1199" s="83">
        <f t="shared" si="545"/>
        <v>8719596.7483513523</v>
      </c>
    </row>
    <row r="1200" spans="8:18" x14ac:dyDescent="0.3">
      <c r="H1200" s="81"/>
      <c r="I1200" s="81"/>
      <c r="J1200" s="81"/>
      <c r="K1200" s="81"/>
      <c r="L1200" s="81"/>
      <c r="M1200" s="81"/>
      <c r="N1200" s="81"/>
      <c r="O1200" s="84">
        <v>171</v>
      </c>
      <c r="P1200" s="83">
        <f t="shared" si="545"/>
        <v>98310627.666424051</v>
      </c>
      <c r="Q1200" s="83">
        <f t="shared" si="545"/>
        <v>51633687.410626113</v>
      </c>
      <c r="R1200" s="83">
        <f t="shared" si="545"/>
        <v>55195317.6097904</v>
      </c>
    </row>
    <row r="1201" spans="8:18" x14ac:dyDescent="0.3">
      <c r="H1201" s="81"/>
      <c r="I1201" s="81"/>
      <c r="J1201" s="81"/>
      <c r="K1201" s="81"/>
      <c r="L1201" s="81"/>
      <c r="M1201" s="81"/>
      <c r="N1201" s="81"/>
      <c r="O1201" s="84">
        <v>172</v>
      </c>
      <c r="P1201" s="83">
        <f t="shared" si="545"/>
        <v>88419090.589871943</v>
      </c>
      <c r="Q1201" s="83">
        <f t="shared" si="545"/>
        <v>94600567.358200446</v>
      </c>
      <c r="R1201" s="83">
        <f t="shared" si="545"/>
        <v>101126067.19428544</v>
      </c>
    </row>
    <row r="1202" spans="8:18" x14ac:dyDescent="0.3">
      <c r="H1202" s="81"/>
      <c r="I1202" s="81"/>
      <c r="J1202" s="81"/>
      <c r="K1202" s="81"/>
      <c r="L1202" s="81"/>
      <c r="M1202" s="81"/>
      <c r="N1202" s="81"/>
      <c r="O1202" s="84">
        <v>174</v>
      </c>
      <c r="P1202" s="83">
        <f t="shared" si="545"/>
        <v>0</v>
      </c>
      <c r="Q1202" s="83">
        <f t="shared" si="545"/>
        <v>0</v>
      </c>
      <c r="R1202" s="83">
        <f t="shared" si="545"/>
        <v>0</v>
      </c>
    </row>
    <row r="1203" spans="8:18" x14ac:dyDescent="0.3">
      <c r="H1203" s="81"/>
      <c r="I1203" s="81"/>
      <c r="J1203" s="81"/>
      <c r="K1203" s="81"/>
      <c r="L1203" s="81"/>
      <c r="M1203" s="81"/>
      <c r="N1203" s="81"/>
      <c r="O1203" s="84">
        <v>175</v>
      </c>
      <c r="P1203" s="83">
        <f t="shared" si="545"/>
        <v>0</v>
      </c>
      <c r="Q1203" s="83">
        <f t="shared" si="545"/>
        <v>0</v>
      </c>
      <c r="R1203" s="83">
        <f t="shared" si="545"/>
        <v>0</v>
      </c>
    </row>
    <row r="1204" spans="8:18" x14ac:dyDescent="0.3">
      <c r="H1204" s="81"/>
      <c r="I1204" s="81"/>
      <c r="J1204" s="81"/>
      <c r="K1204" s="81"/>
      <c r="L1204" s="81"/>
      <c r="M1204" s="81"/>
      <c r="N1204" s="81"/>
      <c r="O1204" s="84">
        <v>176</v>
      </c>
      <c r="P1204" s="83">
        <f t="shared" si="545"/>
        <v>0</v>
      </c>
      <c r="Q1204" s="83">
        <f t="shared" si="545"/>
        <v>0</v>
      </c>
      <c r="R1204" s="83">
        <f t="shared" si="545"/>
        <v>0</v>
      </c>
    </row>
    <row r="1205" spans="8:18" x14ac:dyDescent="0.3">
      <c r="H1205" s="81"/>
      <c r="I1205" s="81"/>
      <c r="J1205" s="81"/>
      <c r="K1205" s="81"/>
      <c r="L1205" s="81"/>
      <c r="M1205" s="81"/>
      <c r="N1205" s="81"/>
      <c r="O1205" s="84">
        <v>177</v>
      </c>
      <c r="P1205" s="83">
        <f t="shared" si="545"/>
        <v>26519377.773762543</v>
      </c>
      <c r="Q1205" s="83">
        <f t="shared" si="545"/>
        <v>28373376.91043561</v>
      </c>
      <c r="R1205" s="83">
        <f t="shared" si="545"/>
        <v>30330558.263029005</v>
      </c>
    </row>
    <row r="1206" spans="8:18" x14ac:dyDescent="0.3">
      <c r="H1206" s="81"/>
      <c r="I1206" s="81"/>
      <c r="J1206" s="81"/>
      <c r="K1206" s="81"/>
      <c r="L1206" s="81"/>
      <c r="M1206" s="81"/>
      <c r="N1206" s="81"/>
      <c r="O1206" s="84">
        <v>178</v>
      </c>
      <c r="P1206" s="83">
        <f t="shared" si="545"/>
        <v>24337799.5</v>
      </c>
      <c r="Q1206" s="83">
        <f t="shared" si="545"/>
        <v>26039282.078002445</v>
      </c>
      <c r="R1206" s="83">
        <f t="shared" si="545"/>
        <v>27835458.736102015</v>
      </c>
    </row>
    <row r="1207" spans="8:18" x14ac:dyDescent="0.3">
      <c r="H1207" s="81"/>
      <c r="I1207" s="81"/>
      <c r="J1207" s="81"/>
      <c r="K1207" s="81"/>
      <c r="L1207" s="81"/>
      <c r="M1207" s="81"/>
      <c r="N1207" s="81"/>
      <c r="O1207" s="84">
        <v>206</v>
      </c>
      <c r="P1207" s="83">
        <f t="shared" si="545"/>
        <v>1250847512.3122923</v>
      </c>
      <c r="Q1207" s="83">
        <f t="shared" si="545"/>
        <v>1338295650.3387835</v>
      </c>
      <c r="R1207" s="83">
        <f t="shared" si="545"/>
        <v>1430610615.1513276</v>
      </c>
    </row>
    <row r="1208" spans="8:18" x14ac:dyDescent="0.3">
      <c r="H1208" s="81"/>
      <c r="I1208" s="81"/>
      <c r="J1208" s="81"/>
      <c r="K1208" s="81"/>
      <c r="L1208" s="81"/>
      <c r="M1208" s="81"/>
      <c r="N1208" s="81"/>
      <c r="O1208" s="84">
        <v>207</v>
      </c>
      <c r="P1208" s="83">
        <f t="shared" si="545"/>
        <v>0</v>
      </c>
      <c r="Q1208" s="83">
        <f t="shared" si="545"/>
        <v>0</v>
      </c>
      <c r="R1208" s="83">
        <f t="shared" si="545"/>
        <v>0</v>
      </c>
    </row>
    <row r="1209" spans="8:18" x14ac:dyDescent="0.3">
      <c r="H1209" s="81"/>
      <c r="I1209" s="81"/>
      <c r="J1209" s="81"/>
      <c r="K1209" s="81"/>
      <c r="L1209" s="81"/>
      <c r="M1209" s="81"/>
      <c r="N1209" s="81"/>
      <c r="O1209" s="84">
        <v>210</v>
      </c>
      <c r="P1209" s="83">
        <f t="shared" si="545"/>
        <v>0</v>
      </c>
      <c r="Q1209" s="83">
        <f t="shared" si="545"/>
        <v>0</v>
      </c>
      <c r="R1209" s="83">
        <f t="shared" si="545"/>
        <v>0</v>
      </c>
    </row>
    <row r="1210" spans="8:18" x14ac:dyDescent="0.3">
      <c r="H1210" s="81"/>
      <c r="I1210" s="81"/>
      <c r="J1210" s="81"/>
      <c r="K1210" s="81"/>
      <c r="L1210" s="81"/>
      <c r="M1210" s="81"/>
      <c r="N1210" s="81"/>
      <c r="O1210" s="84">
        <v>217</v>
      </c>
      <c r="P1210" s="83">
        <f t="shared" si="545"/>
        <v>0</v>
      </c>
      <c r="Q1210" s="83">
        <f t="shared" si="545"/>
        <v>0</v>
      </c>
      <c r="R1210" s="83">
        <f t="shared" si="545"/>
        <v>0</v>
      </c>
    </row>
    <row r="1211" spans="8:18" x14ac:dyDescent="0.3">
      <c r="H1211" s="81"/>
      <c r="I1211" s="81"/>
      <c r="J1211" s="81"/>
      <c r="K1211" s="81"/>
      <c r="L1211" s="81"/>
      <c r="M1211" s="81"/>
      <c r="N1211" s="81"/>
      <c r="O1211" s="84">
        <v>220</v>
      </c>
      <c r="P1211" s="83">
        <f t="shared" si="545"/>
        <v>536820591.88606441</v>
      </c>
      <c r="Q1211" s="83">
        <f t="shared" si="545"/>
        <v>574350315.33567643</v>
      </c>
      <c r="R1211" s="83">
        <f t="shared" si="545"/>
        <v>613968712.91237354</v>
      </c>
    </row>
    <row r="1212" spans="8:18" x14ac:dyDescent="0.3">
      <c r="H1212" s="81"/>
      <c r="I1212" s="81"/>
      <c r="J1212" s="81"/>
      <c r="K1212" s="81"/>
      <c r="L1212" s="81"/>
      <c r="M1212" s="81"/>
      <c r="N1212" s="81"/>
      <c r="O1212" s="84">
        <v>221</v>
      </c>
      <c r="P1212" s="83">
        <f t="shared" si="545"/>
        <v>3116052.2724461099</v>
      </c>
      <c r="Q1212" s="83">
        <f t="shared" si="545"/>
        <v>3333898.94563084</v>
      </c>
      <c r="R1212" s="83">
        <f t="shared" si="545"/>
        <v>3563869.6279509827</v>
      </c>
    </row>
    <row r="1213" spans="8:18" x14ac:dyDescent="0.3">
      <c r="H1213" s="81"/>
      <c r="I1213" s="81"/>
      <c r="J1213" s="81"/>
      <c r="K1213" s="81"/>
      <c r="L1213" s="81"/>
      <c r="M1213" s="81"/>
      <c r="N1213" s="81"/>
      <c r="O1213" s="84">
        <v>223</v>
      </c>
      <c r="P1213" s="83">
        <f t="shared" si="545"/>
        <v>0</v>
      </c>
      <c r="Q1213" s="83">
        <f t="shared" si="545"/>
        <v>0</v>
      </c>
      <c r="R1213" s="83">
        <f t="shared" si="545"/>
        <v>0</v>
      </c>
    </row>
    <row r="1214" spans="8:18" x14ac:dyDescent="0.3">
      <c r="H1214" s="81"/>
      <c r="I1214" s="81"/>
      <c r="J1214" s="81"/>
      <c r="K1214" s="81"/>
      <c r="L1214" s="81"/>
      <c r="M1214" s="81"/>
      <c r="N1214" s="81"/>
      <c r="O1214" s="84">
        <v>231</v>
      </c>
      <c r="P1214" s="83">
        <f t="shared" si="545"/>
        <v>41730827.375365987</v>
      </c>
      <c r="Q1214" s="83">
        <f t="shared" si="545"/>
        <v>44648275.838396206</v>
      </c>
      <c r="R1214" s="83">
        <f t="shared" si="545"/>
        <v>47728091.581590861</v>
      </c>
    </row>
    <row r="1215" spans="8:18" x14ac:dyDescent="0.3">
      <c r="H1215" s="81"/>
      <c r="I1215" s="81"/>
      <c r="J1215" s="81"/>
      <c r="K1215" s="81"/>
      <c r="L1215" s="81"/>
      <c r="M1215" s="81"/>
      <c r="N1215" s="81"/>
      <c r="O1215" s="84">
        <v>232</v>
      </c>
      <c r="P1215" s="83">
        <f t="shared" si="545"/>
        <v>17012346.64409421</v>
      </c>
      <c r="Q1215" s="83">
        <f t="shared" si="545"/>
        <v>18201698.681687608</v>
      </c>
      <c r="R1215" s="83">
        <f t="shared" si="545"/>
        <v>19457242.755901083</v>
      </c>
    </row>
    <row r="1216" spans="8:18" x14ac:dyDescent="0.3">
      <c r="H1216" s="81"/>
      <c r="I1216" s="81"/>
      <c r="J1216" s="81"/>
      <c r="K1216" s="81"/>
      <c r="L1216" s="81"/>
      <c r="M1216" s="81"/>
      <c r="N1216" s="81"/>
      <c r="O1216" s="84">
        <v>233</v>
      </c>
      <c r="P1216" s="83">
        <f t="shared" si="545"/>
        <v>227983124.51583833</v>
      </c>
      <c r="Q1216" s="83">
        <f t="shared" si="545"/>
        <v>243921677.8120088</v>
      </c>
      <c r="R1216" s="83">
        <f t="shared" si="545"/>
        <v>260747273.18664226</v>
      </c>
    </row>
    <row r="1217" spans="8:18" x14ac:dyDescent="0.3">
      <c r="H1217" s="81"/>
      <c r="I1217" s="81"/>
      <c r="J1217" s="81"/>
      <c r="K1217" s="81"/>
      <c r="L1217" s="81"/>
      <c r="M1217" s="81"/>
      <c r="N1217" s="81"/>
      <c r="O1217" s="84">
        <v>235</v>
      </c>
      <c r="P1217" s="83">
        <f t="shared" si="545"/>
        <v>0</v>
      </c>
      <c r="Q1217" s="83">
        <f t="shared" si="545"/>
        <v>0</v>
      </c>
      <c r="R1217" s="83">
        <f t="shared" si="545"/>
        <v>0</v>
      </c>
    </row>
    <row r="1218" spans="8:18" x14ac:dyDescent="0.3">
      <c r="H1218" s="81"/>
      <c r="I1218" s="81"/>
      <c r="J1218" s="81"/>
      <c r="K1218" s="81"/>
      <c r="L1218" s="81"/>
      <c r="M1218" s="81"/>
      <c r="N1218" s="81"/>
      <c r="O1218" s="84">
        <v>237</v>
      </c>
      <c r="P1218" s="83">
        <f t="shared" ref="P1218:R1241" si="546">SUMIF($G$6:$G$1151,$O1218,P$6:P$1151)</f>
        <v>195921086.65067542</v>
      </c>
      <c r="Q1218" s="83">
        <f t="shared" si="546"/>
        <v>209618147.29083034</v>
      </c>
      <c r="R1218" s="83">
        <f t="shared" si="546"/>
        <v>224077502.28187823</v>
      </c>
    </row>
    <row r="1219" spans="8:18" x14ac:dyDescent="0.3">
      <c r="H1219" s="81"/>
      <c r="I1219" s="81"/>
      <c r="J1219" s="81"/>
      <c r="K1219" s="81"/>
      <c r="L1219" s="81"/>
      <c r="M1219" s="81"/>
      <c r="N1219" s="81"/>
      <c r="O1219" s="84">
        <v>248</v>
      </c>
      <c r="P1219" s="83">
        <f t="shared" si="546"/>
        <v>299129.37674445001</v>
      </c>
      <c r="Q1219" s="83">
        <f t="shared" si="546"/>
        <v>320041.8435062627</v>
      </c>
      <c r="R1219" s="83">
        <f t="shared" si="546"/>
        <v>342118.16985040298</v>
      </c>
    </row>
    <row r="1220" spans="8:18" x14ac:dyDescent="0.3">
      <c r="H1220" s="81"/>
      <c r="I1220" s="81"/>
      <c r="J1220" s="81"/>
      <c r="K1220" s="81"/>
      <c r="L1220" s="81"/>
      <c r="M1220" s="81"/>
      <c r="N1220" s="81"/>
      <c r="O1220" s="84">
        <v>253</v>
      </c>
      <c r="P1220" s="83">
        <f t="shared" si="546"/>
        <v>3941073.0575244003</v>
      </c>
      <c r="Q1220" s="83">
        <f t="shared" si="546"/>
        <v>4216597.849567025</v>
      </c>
      <c r="R1220" s="83">
        <f t="shared" si="546"/>
        <v>4507456.6609312333</v>
      </c>
    </row>
    <row r="1221" spans="8:18" x14ac:dyDescent="0.3">
      <c r="H1221" s="81"/>
      <c r="I1221" s="81"/>
      <c r="J1221" s="81"/>
      <c r="K1221" s="81"/>
      <c r="L1221" s="81"/>
      <c r="M1221" s="81"/>
      <c r="N1221" s="81"/>
      <c r="O1221" s="84">
        <v>254</v>
      </c>
      <c r="P1221" s="83">
        <f t="shared" si="546"/>
        <v>23704262.484045479</v>
      </c>
      <c r="Q1221" s="83">
        <f t="shared" si="546"/>
        <v>25361453.786036458</v>
      </c>
      <c r="R1221" s="83">
        <f t="shared" si="546"/>
        <v>27110874.187470362</v>
      </c>
    </row>
    <row r="1222" spans="8:18" x14ac:dyDescent="0.3">
      <c r="H1222" s="81"/>
      <c r="I1222" s="81"/>
      <c r="J1222" s="81"/>
      <c r="K1222" s="81"/>
      <c r="L1222" s="81"/>
      <c r="M1222" s="81"/>
      <c r="N1222" s="81"/>
      <c r="O1222" s="84">
        <v>255</v>
      </c>
      <c r="P1222" s="83">
        <f t="shared" si="546"/>
        <v>32206008.868684202</v>
      </c>
      <c r="Q1222" s="83">
        <f t="shared" si="546"/>
        <v>34457566.697363764</v>
      </c>
      <c r="R1222" s="83">
        <f t="shared" si="546"/>
        <v>36834432.419364564</v>
      </c>
    </row>
    <row r="1223" spans="8:18" x14ac:dyDescent="0.3">
      <c r="H1223" s="81"/>
      <c r="I1223" s="81"/>
      <c r="J1223" s="81"/>
      <c r="K1223" s="81"/>
      <c r="L1223" s="81"/>
      <c r="M1223" s="81"/>
      <c r="N1223" s="81"/>
      <c r="O1223" s="84">
        <v>263</v>
      </c>
      <c r="P1223" s="83">
        <f t="shared" si="546"/>
        <v>16181636.36426154</v>
      </c>
      <c r="Q1223" s="83">
        <f t="shared" si="546"/>
        <v>17312912.524103429</v>
      </c>
      <c r="R1223" s="83">
        <f t="shared" si="546"/>
        <v>18507148.573559821</v>
      </c>
    </row>
    <row r="1224" spans="8:18" x14ac:dyDescent="0.3">
      <c r="H1224" s="81"/>
      <c r="I1224" s="81"/>
      <c r="J1224" s="81"/>
      <c r="K1224" s="81"/>
      <c r="L1224" s="81"/>
      <c r="M1224" s="81"/>
      <c r="N1224" s="81"/>
      <c r="O1224" s="84">
        <v>264</v>
      </c>
      <c r="P1224" s="83">
        <f t="shared" si="546"/>
        <v>230622.17951744999</v>
      </c>
      <c r="Q1224" s="83">
        <f t="shared" si="546"/>
        <v>246745.23207813417</v>
      </c>
      <c r="R1224" s="83">
        <f t="shared" si="546"/>
        <v>263765.59481426782</v>
      </c>
    </row>
    <row r="1225" spans="8:18" x14ac:dyDescent="0.3">
      <c r="H1225" s="81"/>
      <c r="I1225" s="81"/>
      <c r="J1225" s="81"/>
      <c r="K1225" s="81"/>
      <c r="L1225" s="81"/>
      <c r="M1225" s="81"/>
      <c r="N1225" s="81"/>
      <c r="O1225" s="84">
        <v>265</v>
      </c>
      <c r="P1225" s="83">
        <f t="shared" si="546"/>
        <v>8673680.1970703695</v>
      </c>
      <c r="Q1225" s="83">
        <f t="shared" si="546"/>
        <v>9280066.8074325789</v>
      </c>
      <c r="R1225" s="83">
        <f t="shared" si="546"/>
        <v>9920201.1757758763</v>
      </c>
    </row>
    <row r="1226" spans="8:18" x14ac:dyDescent="0.3">
      <c r="H1226" s="81"/>
      <c r="I1226" s="81"/>
      <c r="J1226" s="81"/>
      <c r="K1226" s="81"/>
      <c r="L1226" s="81"/>
      <c r="M1226" s="81"/>
      <c r="N1226" s="81"/>
      <c r="O1226" s="84">
        <v>266</v>
      </c>
      <c r="P1226" s="83">
        <f t="shared" si="546"/>
        <v>1761474202.756923</v>
      </c>
      <c r="Q1226" s="83">
        <f t="shared" si="546"/>
        <v>1884620819.5080245</v>
      </c>
      <c r="R1226" s="83">
        <f t="shared" si="546"/>
        <v>2014621021.3272784</v>
      </c>
    </row>
    <row r="1227" spans="8:18" x14ac:dyDescent="0.3">
      <c r="H1227" s="81"/>
      <c r="I1227" s="81"/>
      <c r="J1227" s="81"/>
      <c r="K1227" s="81"/>
      <c r="L1227" s="81"/>
      <c r="M1227" s="81"/>
      <c r="N1227" s="81"/>
      <c r="O1227" s="84">
        <v>267</v>
      </c>
      <c r="P1227" s="83">
        <f t="shared" si="546"/>
        <v>552063461.56999242</v>
      </c>
      <c r="Q1227" s="83">
        <f t="shared" si="546"/>
        <v>590658830.95879292</v>
      </c>
      <c r="R1227" s="83">
        <f t="shared" si="546"/>
        <v>631402181.78891492</v>
      </c>
    </row>
    <row r="1228" spans="8:18" x14ac:dyDescent="0.3">
      <c r="H1228" s="81"/>
      <c r="I1228" s="81"/>
      <c r="J1228" s="81"/>
      <c r="K1228" s="81"/>
      <c r="L1228" s="81"/>
      <c r="M1228" s="81"/>
      <c r="N1228" s="81"/>
      <c r="O1228" s="84">
        <v>270</v>
      </c>
      <c r="P1228" s="83">
        <f t="shared" si="546"/>
        <v>0</v>
      </c>
      <c r="Q1228" s="83">
        <f t="shared" si="546"/>
        <v>0</v>
      </c>
      <c r="R1228" s="83">
        <f t="shared" si="546"/>
        <v>0</v>
      </c>
    </row>
    <row r="1229" spans="8:18" x14ac:dyDescent="0.3">
      <c r="H1229" s="81"/>
      <c r="I1229" s="81"/>
      <c r="J1229" s="81"/>
      <c r="K1229" s="81"/>
      <c r="L1229" s="81"/>
      <c r="M1229" s="81"/>
      <c r="N1229" s="81"/>
      <c r="O1229" s="84">
        <v>271</v>
      </c>
      <c r="P1229" s="83">
        <f t="shared" si="546"/>
        <v>262402.35278219997</v>
      </c>
      <c r="Q1229" s="83">
        <f t="shared" si="546"/>
        <v>280747.19253181515</v>
      </c>
      <c r="R1229" s="83">
        <f t="shared" si="546"/>
        <v>300112.99349906348</v>
      </c>
    </row>
    <row r="1230" spans="8:18" x14ac:dyDescent="0.3">
      <c r="H1230" s="81"/>
      <c r="I1230" s="81"/>
      <c r="J1230" s="81"/>
      <c r="K1230" s="81"/>
      <c r="L1230" s="81"/>
      <c r="M1230" s="81"/>
      <c r="N1230" s="81"/>
      <c r="O1230" s="84">
        <v>278</v>
      </c>
      <c r="P1230" s="83">
        <f t="shared" si="546"/>
        <v>0</v>
      </c>
      <c r="Q1230" s="83">
        <f t="shared" si="546"/>
        <v>0</v>
      </c>
      <c r="R1230" s="83">
        <f t="shared" si="546"/>
        <v>0</v>
      </c>
    </row>
    <row r="1231" spans="8:18" x14ac:dyDescent="0.3">
      <c r="H1231" s="81"/>
      <c r="I1231" s="81"/>
      <c r="J1231" s="81"/>
      <c r="K1231" s="81"/>
      <c r="L1231" s="81"/>
      <c r="M1231" s="81"/>
      <c r="N1231" s="81"/>
      <c r="O1231" s="84">
        <v>300</v>
      </c>
      <c r="P1231" s="83">
        <f t="shared" si="546"/>
        <v>0</v>
      </c>
      <c r="Q1231" s="83">
        <f t="shared" si="546"/>
        <v>0</v>
      </c>
      <c r="R1231" s="83">
        <f t="shared" si="546"/>
        <v>0</v>
      </c>
    </row>
    <row r="1232" spans="8:18" x14ac:dyDescent="0.3">
      <c r="H1232" s="81"/>
      <c r="I1232" s="81"/>
      <c r="J1232" s="81"/>
      <c r="K1232" s="81"/>
      <c r="L1232" s="81"/>
      <c r="M1232" s="81"/>
      <c r="N1232" s="81"/>
      <c r="O1232" s="84">
        <v>320</v>
      </c>
      <c r="P1232" s="83">
        <f t="shared" si="546"/>
        <v>0</v>
      </c>
      <c r="Q1232" s="83">
        <f t="shared" si="546"/>
        <v>0</v>
      </c>
      <c r="R1232" s="83">
        <f t="shared" si="546"/>
        <v>0</v>
      </c>
    </row>
    <row r="1233" spans="8:18" x14ac:dyDescent="0.3">
      <c r="H1233" s="81"/>
      <c r="I1233" s="81"/>
      <c r="J1233" s="81"/>
      <c r="K1233" s="81"/>
      <c r="L1233" s="81"/>
      <c r="M1233" s="81"/>
      <c r="N1233" s="81"/>
      <c r="O1233" s="84">
        <v>321</v>
      </c>
      <c r="P1233" s="83">
        <f t="shared" si="546"/>
        <v>0</v>
      </c>
      <c r="Q1233" s="83">
        <f t="shared" si="546"/>
        <v>0</v>
      </c>
      <c r="R1233" s="83">
        <f t="shared" si="546"/>
        <v>0</v>
      </c>
    </row>
    <row r="1234" spans="8:18" x14ac:dyDescent="0.3">
      <c r="H1234" s="81"/>
      <c r="I1234" s="81"/>
      <c r="J1234" s="81"/>
      <c r="K1234" s="81"/>
      <c r="L1234" s="81"/>
      <c r="M1234" s="81"/>
      <c r="N1234" s="81"/>
      <c r="O1234" s="84">
        <v>332</v>
      </c>
      <c r="P1234" s="83">
        <f t="shared" si="546"/>
        <v>0</v>
      </c>
      <c r="Q1234" s="83">
        <f t="shared" si="546"/>
        <v>0</v>
      </c>
      <c r="R1234" s="83">
        <f t="shared" si="546"/>
        <v>0</v>
      </c>
    </row>
    <row r="1235" spans="8:18" x14ac:dyDescent="0.3">
      <c r="H1235" s="81"/>
      <c r="I1235" s="81"/>
      <c r="J1235" s="81"/>
      <c r="K1235" s="81"/>
      <c r="L1235" s="81"/>
      <c r="M1235" s="81"/>
      <c r="N1235" s="81"/>
      <c r="O1235" s="84">
        <v>417</v>
      </c>
      <c r="P1235" s="83">
        <f t="shared" si="546"/>
        <v>0</v>
      </c>
      <c r="Q1235" s="83">
        <f t="shared" si="546"/>
        <v>0</v>
      </c>
      <c r="R1235" s="83">
        <f t="shared" si="546"/>
        <v>0</v>
      </c>
    </row>
    <row r="1236" spans="8:18" x14ac:dyDescent="0.3">
      <c r="H1236" s="81"/>
      <c r="I1236" s="81"/>
      <c r="J1236" s="81"/>
      <c r="K1236" s="81"/>
      <c r="L1236" s="81"/>
      <c r="M1236" s="81"/>
      <c r="N1236" s="81"/>
      <c r="O1236" s="84">
        <v>420</v>
      </c>
      <c r="P1236" s="83">
        <f t="shared" si="546"/>
        <v>0</v>
      </c>
      <c r="Q1236" s="83">
        <f t="shared" si="546"/>
        <v>0</v>
      </c>
      <c r="R1236" s="83">
        <f t="shared" si="546"/>
        <v>0</v>
      </c>
    </row>
    <row r="1237" spans="8:18" x14ac:dyDescent="0.3">
      <c r="H1237" s="81"/>
      <c r="I1237" s="81"/>
      <c r="J1237" s="81"/>
      <c r="K1237" s="81"/>
      <c r="L1237" s="81"/>
      <c r="M1237" s="81"/>
      <c r="N1237" s="81"/>
      <c r="O1237" s="84">
        <v>900</v>
      </c>
      <c r="P1237" s="83">
        <f t="shared" si="546"/>
        <v>0</v>
      </c>
      <c r="Q1237" s="83">
        <f t="shared" si="546"/>
        <v>0</v>
      </c>
      <c r="R1237" s="83">
        <f t="shared" si="546"/>
        <v>0</v>
      </c>
    </row>
    <row r="1238" spans="8:18" x14ac:dyDescent="0.3">
      <c r="H1238" s="81"/>
      <c r="I1238" s="81"/>
      <c r="J1238" s="81"/>
      <c r="K1238" s="81"/>
      <c r="L1238" s="81"/>
      <c r="M1238" s="81"/>
      <c r="N1238" s="81"/>
      <c r="O1238" s="84">
        <v>907</v>
      </c>
      <c r="P1238" s="83">
        <f t="shared" si="546"/>
        <v>0</v>
      </c>
      <c r="Q1238" s="83">
        <f t="shared" si="546"/>
        <v>0</v>
      </c>
      <c r="R1238" s="83">
        <f t="shared" si="546"/>
        <v>0</v>
      </c>
    </row>
    <row r="1239" spans="8:18" x14ac:dyDescent="0.3">
      <c r="H1239" s="81"/>
      <c r="I1239" s="81"/>
      <c r="J1239" s="81"/>
      <c r="K1239" s="81"/>
      <c r="L1239" s="81"/>
      <c r="M1239" s="81"/>
      <c r="N1239" s="81"/>
      <c r="O1239" s="84">
        <v>920</v>
      </c>
      <c r="P1239" s="83">
        <f t="shared" si="546"/>
        <v>0</v>
      </c>
      <c r="Q1239" s="83">
        <f t="shared" si="546"/>
        <v>0</v>
      </c>
      <c r="R1239" s="83">
        <f t="shared" si="546"/>
        <v>0</v>
      </c>
    </row>
    <row r="1240" spans="8:18" x14ac:dyDescent="0.3">
      <c r="H1240" s="81"/>
      <c r="I1240" s="81"/>
      <c r="J1240" s="81"/>
      <c r="K1240" s="81"/>
      <c r="L1240" s="81"/>
      <c r="M1240" s="81"/>
      <c r="N1240" s="81"/>
      <c r="O1240" s="84">
        <v>934</v>
      </c>
      <c r="P1240" s="83">
        <f t="shared" si="546"/>
        <v>0</v>
      </c>
      <c r="Q1240" s="83">
        <f t="shared" si="546"/>
        <v>0</v>
      </c>
      <c r="R1240" s="83">
        <f t="shared" si="546"/>
        <v>0</v>
      </c>
    </row>
    <row r="1241" spans="8:18" x14ac:dyDescent="0.3">
      <c r="H1241" s="81"/>
      <c r="I1241" s="81"/>
      <c r="J1241" s="81"/>
      <c r="K1241" s="81"/>
      <c r="L1241" s="81"/>
      <c r="M1241" s="81"/>
      <c r="N1241" s="81"/>
      <c r="O1241" s="84">
        <v>961</v>
      </c>
      <c r="P1241" s="83">
        <f t="shared" si="546"/>
        <v>0</v>
      </c>
      <c r="Q1241" s="83">
        <f t="shared" si="546"/>
        <v>0</v>
      </c>
      <c r="R1241" s="83">
        <f t="shared" si="546"/>
        <v>0</v>
      </c>
    </row>
    <row r="1242" spans="8:18" x14ac:dyDescent="0.3">
      <c r="H1242" s="86"/>
      <c r="I1242" s="86"/>
      <c r="J1242" s="86"/>
      <c r="K1242" s="86"/>
      <c r="L1242" s="86"/>
      <c r="M1242" s="86"/>
      <c r="N1242" s="86"/>
      <c r="O1242" s="87" t="s">
        <v>0</v>
      </c>
      <c r="P1242" s="88">
        <f>SUM(P1158:P1241)</f>
        <v>26426128062.619949</v>
      </c>
      <c r="Q1242" s="88">
        <f>SUM(Q1158:Q1241)</f>
        <v>27087447210.332092</v>
      </c>
      <c r="R1242" s="88">
        <f>SUM(R1158:R1241)</f>
        <v>28449136986.960842</v>
      </c>
    </row>
    <row r="1243" spans="8:18" x14ac:dyDescent="0.3">
      <c r="H1243" s="89"/>
      <c r="I1243" s="89"/>
      <c r="J1243" s="89"/>
      <c r="K1243" s="89"/>
      <c r="L1243" s="89"/>
      <c r="M1243" s="89"/>
      <c r="N1243" s="89"/>
      <c r="O1243" s="90" t="s">
        <v>1081</v>
      </c>
      <c r="P1243" s="91">
        <f>P1152-P1242</f>
        <v>0</v>
      </c>
      <c r="Q1243" s="91">
        <f>Q1152-Q1242</f>
        <v>0</v>
      </c>
      <c r="R1243" s="91">
        <f>R1152-R1242</f>
        <v>0</v>
      </c>
    </row>
    <row r="1244" spans="8:18" x14ac:dyDescent="0.3">
      <c r="M1244" s="92"/>
      <c r="N1244" s="92"/>
      <c r="O1244" s="93"/>
      <c r="P1244" s="93"/>
      <c r="Q1244" s="94"/>
      <c r="R1244" s="94"/>
    </row>
    <row r="1245" spans="8:18" x14ac:dyDescent="0.3">
      <c r="M1245" s="92"/>
      <c r="N1245" s="92"/>
      <c r="O1245" s="93"/>
      <c r="P1245" s="93"/>
      <c r="Q1245" s="94"/>
      <c r="R1245" s="94"/>
    </row>
    <row r="1246" spans="8:18" x14ac:dyDescent="0.3">
      <c r="M1246" s="92"/>
      <c r="N1246" s="92"/>
      <c r="O1246" s="93"/>
      <c r="P1246" s="93"/>
      <c r="Q1246" s="94"/>
      <c r="R1246" s="94"/>
    </row>
    <row r="1247" spans="8:18" x14ac:dyDescent="0.3">
      <c r="M1247" s="95"/>
      <c r="N1247" s="95"/>
      <c r="O1247" s="96" t="s">
        <v>1082</v>
      </c>
      <c r="P1247" s="97">
        <v>2018</v>
      </c>
      <c r="Q1247" s="97">
        <v>2019</v>
      </c>
      <c r="R1247" s="97">
        <v>2020</v>
      </c>
    </row>
    <row r="1248" spans="8:18" x14ac:dyDescent="0.3">
      <c r="M1248" s="98"/>
      <c r="N1248" s="98"/>
      <c r="O1248" s="99"/>
      <c r="P1248" s="93"/>
      <c r="Q1248" s="94"/>
      <c r="R1248" s="94"/>
    </row>
    <row r="1249" spans="13:18" x14ac:dyDescent="0.3">
      <c r="M1249" s="100"/>
      <c r="N1249" s="100"/>
      <c r="O1249" s="101" t="s">
        <v>1083</v>
      </c>
      <c r="P1249" s="102">
        <f>P1152</f>
        <v>26426128062.619949</v>
      </c>
      <c r="Q1249" s="102">
        <f t="shared" ref="Q1249:R1249" si="547">Q1152</f>
        <v>27087447210.332077</v>
      </c>
      <c r="R1249" s="102">
        <f t="shared" si="547"/>
        <v>28449136986.96085</v>
      </c>
    </row>
    <row r="1250" spans="13:18" x14ac:dyDescent="0.3">
      <c r="M1250" s="100"/>
      <c r="N1250" s="100"/>
      <c r="O1250" s="101" t="s">
        <v>1084</v>
      </c>
      <c r="P1250" s="102">
        <f>P209+P241+P301+P919+P963+P979</f>
        <v>2637691009.2726221</v>
      </c>
      <c r="Q1250" s="102">
        <f t="shared" ref="Q1250:R1250" si="548">Q209+Q241+Q301+Q919+Q963+Q979</f>
        <v>1829989610.0055611</v>
      </c>
      <c r="R1250" s="102">
        <f t="shared" si="548"/>
        <v>1459006873.8164396</v>
      </c>
    </row>
    <row r="1251" spans="13:18" x14ac:dyDescent="0.3">
      <c r="M1251" s="100"/>
      <c r="N1251" s="100"/>
      <c r="O1251" s="101" t="s">
        <v>1085</v>
      </c>
      <c r="P1251" s="102">
        <f>P1249-P1250</f>
        <v>23788437053.347328</v>
      </c>
      <c r="Q1251" s="102">
        <f>Q1249-Q1250</f>
        <v>25257457600.326515</v>
      </c>
      <c r="R1251" s="102">
        <f>R1249-R1250</f>
        <v>26990130113.144409</v>
      </c>
    </row>
    <row r="1252" spans="13:18" x14ac:dyDescent="0.3">
      <c r="M1252" s="103"/>
      <c r="N1252" s="103"/>
      <c r="O1252" s="104"/>
      <c r="P1252" s="105"/>
      <c r="Q1252" s="106"/>
      <c r="R1252" s="106"/>
    </row>
    <row r="1253" spans="13:18" x14ac:dyDescent="0.3">
      <c r="M1253" s="100"/>
      <c r="N1253" s="100"/>
      <c r="O1253" s="101" t="s">
        <v>1086</v>
      </c>
      <c r="P1253" s="102">
        <f>'[1]03-DESPESA RESUMIDA '!Q16</f>
        <v>26426128062.26408</v>
      </c>
      <c r="Q1253" s="102">
        <f>'[1]03-DESPESA RESUMIDA '!S16</f>
        <v>27087447210.433384</v>
      </c>
      <c r="R1253" s="102">
        <f>'[1]03-DESPESA RESUMIDA '!U16</f>
        <v>28449136987.376179</v>
      </c>
    </row>
    <row r="1254" spans="13:18" x14ac:dyDescent="0.3">
      <c r="M1254" s="100"/>
      <c r="N1254" s="100"/>
      <c r="O1254" s="101" t="s">
        <v>1087</v>
      </c>
      <c r="P1254" s="102">
        <f>'[1]03-DESPESA RESUMIDA '!Q8+'[1]03-DESPESA RESUMIDA '!Q13+'[1]03-DESPESA RESUMIDA '!Q26</f>
        <v>483523225.54951221</v>
      </c>
      <c r="Q1254" s="102">
        <f>'[1]03-DESPESA RESUMIDA '!S8+'[1]03-DESPESA RESUMIDA '!S13+'[1]03-DESPESA RESUMIDA '!S26</f>
        <v>517326870.95845896</v>
      </c>
      <c r="R1254" s="102">
        <f>'[1]03-DESPESA RESUMIDA '!U8+'[1]03-DESPESA RESUMIDA '!U13+'[1]03-DESPESA RESUMIDA '!U26</f>
        <v>553011819.85373795</v>
      </c>
    </row>
    <row r="1255" spans="13:18" x14ac:dyDescent="0.3">
      <c r="M1255" s="100"/>
      <c r="N1255" s="100"/>
      <c r="O1255" s="101" t="s">
        <v>1088</v>
      </c>
      <c r="P1255" s="102">
        <f>P1253-P1254</f>
        <v>25942604836.714569</v>
      </c>
      <c r="Q1255" s="102">
        <f>Q1253-Q1254</f>
        <v>26570120339.474926</v>
      </c>
      <c r="R1255" s="102">
        <f>R1253-R1254</f>
        <v>27896125167.522442</v>
      </c>
    </row>
    <row r="1256" spans="13:18" x14ac:dyDescent="0.3">
      <c r="M1256" s="100"/>
      <c r="N1256" s="100"/>
      <c r="O1256" s="104"/>
      <c r="P1256" s="102"/>
      <c r="Q1256" s="106"/>
      <c r="R1256" s="106"/>
    </row>
    <row r="1257" spans="13:18" x14ac:dyDescent="0.3">
      <c r="M1257" s="95"/>
      <c r="N1257" s="107"/>
      <c r="O1257" s="108" t="s">
        <v>1089</v>
      </c>
      <c r="P1257" s="109">
        <f>P1251-P1255</f>
        <v>-2154167783.3672409</v>
      </c>
      <c r="Q1257" s="109">
        <f>Q1251-Q1255</f>
        <v>-1312662739.1484108</v>
      </c>
      <c r="R1257" s="109">
        <f>R1251-R1255</f>
        <v>-905995054.37803268</v>
      </c>
    </row>
  </sheetData>
  <mergeCells count="8">
    <mergeCell ref="O1156:O1157"/>
    <mergeCell ref="P1:R1"/>
    <mergeCell ref="G4:G5"/>
    <mergeCell ref="H4:I4"/>
    <mergeCell ref="J4:K4"/>
    <mergeCell ref="L4:M4"/>
    <mergeCell ref="N4:O4"/>
    <mergeCell ref="P5:R5"/>
  </mergeCells>
  <pageMargins left="0.511811024" right="0.511811024" top="0.78740157499999996" bottom="0.78740157499999996" header="0.31496062000000002" footer="0.31496062000000002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 GERAL</vt:lpstr>
      <vt:lpstr>'RECEITA GERAL'!Area_de_impressao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raimundo.silva</dc:creator>
  <cp:lastModifiedBy>Monica Yumi Harada</cp:lastModifiedBy>
  <dcterms:created xsi:type="dcterms:W3CDTF">2017-06-12T19:27:36Z</dcterms:created>
  <dcterms:modified xsi:type="dcterms:W3CDTF">2017-06-13T22:19:08Z</dcterms:modified>
</cp:coreProperties>
</file>